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5\ejecución\Ingresos\Diciembre 2024\"/>
    </mc:Choice>
  </mc:AlternateContent>
  <xr:revisionPtr revIDLastSave="0" documentId="8_{644D92E6-5D62-4516-B842-E9127F2C5884}" xr6:coauthVersionLast="47" xr6:coauthVersionMax="47" xr10:uidLastSave="{00000000-0000-0000-0000-000000000000}"/>
  <bookViews>
    <workbookView xWindow="-120" yWindow="-120" windowWidth="29040" windowHeight="1584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</sheet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Estapublicos'!$A$11:$H$85</definedName>
    <definedName name="_fmi1">#REF!</definedName>
    <definedName name="_fmi2">#REF!</definedName>
    <definedName name="_fmi3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>#REF!</definedName>
    <definedName name="_PIB93">#REF!</definedName>
    <definedName name="_PIB94">#REF!</definedName>
    <definedName name="_PIB95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>#REF!</definedName>
    <definedName name="_rez3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hidden="1">{"empresa",#N/A,FALSE,"xEMPRESA"}</definedName>
    <definedName name="Adic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cte'!$A$9:$G$38</definedName>
    <definedName name="_xlnm.Print_Area" localSheetId="2">'C3 Capital'!$A$9:$G$23</definedName>
    <definedName name="_xlnm.Print_Area" localSheetId="3">'C4 FE'!$A$7:$G$25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hidden="1">#REF!,#REF!,#REF!,#REF!,#REF!,#REF!</definedName>
    <definedName name="Cwvu.EneFeb." hidden="1">#REF!,#REF!</definedName>
    <definedName name="Cwvu.EneMar." hidden="1">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hidden="1">{"epma",#N/A,FALSE,"EPMA"}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hidden="1">{#N/A,#N/A,FALSE,"informes"}</definedName>
    <definedName name="Jul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>#REF!</definedName>
    <definedName name="MA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hidden="1">{#N/A,#N/A,FALSE,"informes"}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hidden="1">{"INGRESOS DOLARES",#N/A,FALSE,"informes"}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hidden="1">{"INGRESOS DOLARES",#N/A,FALSE,"informes"}</definedName>
    <definedName name="OTRAS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hidden="1">{#N/A,#N/A,FALSE,"informes"}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hidden="1">{"epma",#N/A,FALSE,"EPMA"}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8" i="7" l="1"/>
  <c r="M155" i="7" l="1"/>
  <c r="M157" i="7"/>
  <c r="M154" i="7"/>
  <c r="M158" i="7"/>
  <c r="M156" i="7"/>
  <c r="F22" i="4"/>
  <c r="L156" i="7"/>
  <c r="L154" i="7"/>
  <c r="L157" i="7"/>
  <c r="L155" i="7"/>
  <c r="F15" i="1"/>
  <c r="F16" i="4"/>
  <c r="G15" i="4"/>
  <c r="F18" i="4"/>
  <c r="G20" i="4"/>
  <c r="G13" i="4"/>
  <c r="M65" i="7"/>
  <c r="H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A15" i="5"/>
  <c r="F13" i="5"/>
  <c r="F12" i="5"/>
  <c r="A6" i="5"/>
  <c r="A26" i="4"/>
  <c r="F9" i="4"/>
  <c r="A6" i="4"/>
  <c r="A24" i="3"/>
  <c r="F19" i="3"/>
  <c r="G19" i="3"/>
  <c r="F9" i="3"/>
  <c r="A6" i="3"/>
  <c r="A38" i="2"/>
  <c r="G33" i="2"/>
  <c r="F30" i="2"/>
  <c r="G27" i="2"/>
  <c r="F26" i="2"/>
  <c r="G24" i="2"/>
  <c r="F9" i="2"/>
  <c r="A6" i="2"/>
  <c r="G21" i="1"/>
  <c r="G19" i="4" l="1"/>
  <c r="F14" i="4"/>
  <c r="G23" i="4"/>
  <c r="G86" i="6"/>
  <c r="G12" i="5"/>
  <c r="F20" i="4"/>
  <c r="F12" i="4"/>
  <c r="G21" i="4"/>
  <c r="G16" i="4"/>
  <c r="G22" i="4"/>
  <c r="G17" i="4"/>
  <c r="F14" i="3"/>
  <c r="G17" i="3"/>
  <c r="G30" i="2"/>
  <c r="G25" i="2"/>
  <c r="G36" i="2"/>
  <c r="G22" i="2"/>
  <c r="G35" i="2"/>
  <c r="G16" i="2"/>
  <c r="F28" i="2"/>
  <c r="G28" i="2"/>
  <c r="F17" i="2"/>
  <c r="G29" i="2"/>
  <c r="G14" i="2"/>
  <c r="G18" i="2"/>
  <c r="G26" i="2"/>
  <c r="G23" i="2"/>
  <c r="G20" i="2"/>
  <c r="F24" i="2"/>
  <c r="G31" i="2"/>
  <c r="G19" i="1"/>
  <c r="G20" i="1"/>
  <c r="G34" i="2"/>
  <c r="F34" i="2"/>
  <c r="G21" i="3"/>
  <c r="F21" i="3"/>
  <c r="F14" i="5"/>
  <c r="F14" i="1"/>
  <c r="F13" i="4"/>
  <c r="F15" i="4"/>
  <c r="F17" i="4"/>
  <c r="F21" i="4"/>
  <c r="G13" i="5"/>
  <c r="G17" i="2"/>
  <c r="F25" i="2"/>
  <c r="G14" i="1"/>
  <c r="F21" i="1"/>
  <c r="F14" i="2"/>
  <c r="F20" i="2"/>
  <c r="F22" i="3"/>
  <c r="G13" i="1"/>
  <c r="F20" i="1"/>
  <c r="F22" i="1"/>
  <c r="F15" i="2"/>
  <c r="F21" i="2"/>
  <c r="G22" i="1"/>
  <c r="G15" i="2"/>
  <c r="G21" i="2"/>
  <c r="F31" i="2"/>
  <c r="G14" i="3"/>
  <c r="F16" i="1"/>
  <c r="G16" i="1"/>
  <c r="F19" i="1"/>
  <c r="F16" i="2"/>
  <c r="F18" i="2"/>
  <c r="F22" i="2"/>
  <c r="F36" i="2"/>
  <c r="F35" i="2" s="1"/>
  <c r="G22" i="3"/>
  <c r="G15" i="1"/>
  <c r="F27" i="2"/>
  <c r="F13" i="1"/>
  <c r="G12" i="4"/>
  <c r="G18" i="4"/>
  <c r="F23" i="2"/>
  <c r="G16" i="3"/>
  <c r="F29" i="2"/>
  <c r="F33" i="2"/>
  <c r="F16" i="3"/>
  <c r="G14" i="4" l="1"/>
  <c r="F19" i="4"/>
  <c r="F24" i="4"/>
  <c r="F23" i="4"/>
  <c r="F32" i="2"/>
  <c r="G12" i="3"/>
  <c r="F12" i="3"/>
  <c r="F17" i="3"/>
  <c r="G19" i="2"/>
  <c r="G18" i="1"/>
  <c r="F12" i="1"/>
  <c r="G23" i="3"/>
  <c r="F18" i="1"/>
  <c r="G14" i="5"/>
  <c r="G13" i="3"/>
  <c r="F13" i="3"/>
  <c r="F19" i="2"/>
  <c r="F13" i="2"/>
  <c r="F20" i="3"/>
  <c r="G20" i="3"/>
  <c r="F18" i="3"/>
  <c r="G18" i="3"/>
  <c r="G15" i="3"/>
  <c r="F15" i="3"/>
  <c r="G32" i="2"/>
  <c r="G12" i="1"/>
  <c r="G13" i="2"/>
  <c r="F25" i="4" l="1"/>
  <c r="G25" i="4"/>
  <c r="G24" i="4"/>
  <c r="F12" i="2"/>
  <c r="F37" i="2" s="1"/>
  <c r="F23" i="1"/>
  <c r="F23" i="3"/>
  <c r="G12" i="2"/>
  <c r="G23" i="1"/>
  <c r="G37" i="2" l="1"/>
  <c r="M97" i="7" l="1"/>
  <c r="M41" i="7"/>
  <c r="L82" i="7"/>
  <c r="M45" i="7"/>
  <c r="L64" i="7"/>
  <c r="M44" i="7"/>
  <c r="M99" i="7"/>
  <c r="L101" i="7"/>
  <c r="M71" i="7"/>
  <c r="L129" i="7"/>
  <c r="M130" i="7"/>
  <c r="M90" i="7"/>
  <c r="M106" i="7"/>
  <c r="M107" i="7"/>
  <c r="L93" i="7"/>
  <c r="M110" i="7"/>
  <c r="L133" i="7"/>
  <c r="L69" i="7"/>
  <c r="M21" i="7"/>
  <c r="M80" i="7"/>
  <c r="M96" i="7"/>
  <c r="M111" i="7"/>
  <c r="L36" i="7"/>
  <c r="L23" i="7"/>
  <c r="M125" i="7"/>
  <c r="M68" i="7"/>
  <c r="L44" i="7"/>
  <c r="L131" i="7"/>
  <c r="M131" i="7"/>
  <c r="L80" i="7"/>
  <c r="M50" i="7"/>
  <c r="M51" i="7"/>
  <c r="L58" i="7"/>
  <c r="M58" i="7"/>
  <c r="M126" i="7"/>
  <c r="L126" i="7"/>
  <c r="M129" i="7"/>
  <c r="L123" i="7"/>
  <c r="M123" i="7"/>
  <c r="M133" i="7"/>
  <c r="L75" i="7"/>
  <c r="M75" i="7"/>
  <c r="M100" i="7"/>
  <c r="M135" i="7"/>
  <c r="L81" i="7"/>
  <c r="M89" i="7" l="1"/>
  <c r="L29" i="7"/>
  <c r="L45" i="7"/>
  <c r="L71" i="7"/>
  <c r="L21" i="7"/>
  <c r="L41" i="7"/>
  <c r="L100" i="7"/>
  <c r="L110" i="7"/>
  <c r="L37" i="7"/>
  <c r="L78" i="7"/>
  <c r="L90" i="7"/>
  <c r="M153" i="7"/>
  <c r="M103" i="7"/>
  <c r="M93" i="7"/>
  <c r="L130" i="7"/>
  <c r="M82" i="7"/>
  <c r="L84" i="7"/>
  <c r="L96" i="7"/>
  <c r="L67" i="7"/>
  <c r="L124" i="7"/>
  <c r="M64" i="7"/>
  <c r="M78" i="7"/>
  <c r="L97" i="7"/>
  <c r="L106" i="7"/>
  <c r="M36" i="7"/>
  <c r="L125" i="7"/>
  <c r="M101" i="7"/>
  <c r="L153" i="7"/>
  <c r="L99" i="7"/>
  <c r="L51" i="7"/>
  <c r="L107" i="7"/>
  <c r="L32" i="7"/>
  <c r="M69" i="7"/>
  <c r="L121" i="7"/>
  <c r="L111" i="7"/>
  <c r="L114" i="7"/>
  <c r="M23" i="7"/>
  <c r="L68" i="7"/>
  <c r="L103" i="7"/>
  <c r="M59" i="7"/>
  <c r="L89" i="7"/>
  <c r="L135" i="7"/>
  <c r="M67" i="7"/>
  <c r="M37" i="7"/>
  <c r="L104" i="7"/>
  <c r="M104" i="7"/>
  <c r="M138" i="7"/>
  <c r="L138" i="7"/>
  <c r="L43" i="7"/>
  <c r="M43" i="7"/>
  <c r="M94" i="7"/>
  <c r="L94" i="7"/>
  <c r="M124" i="7"/>
  <c r="M85" i="7"/>
  <c r="L85" i="7"/>
  <c r="M29" i="7"/>
  <c r="M25" i="7"/>
  <c r="L25" i="7"/>
  <c r="L109" i="7"/>
  <c r="M109" i="7"/>
  <c r="L63" i="7"/>
  <c r="M63" i="7"/>
  <c r="L86" i="7"/>
  <c r="M86" i="7"/>
  <c r="M32" i="7"/>
  <c r="M98" i="7"/>
  <c r="L98" i="7"/>
  <c r="L72" i="7"/>
  <c r="M72" i="7"/>
  <c r="L79" i="7"/>
  <c r="M79" i="7"/>
  <c r="M35" i="7"/>
  <c r="L35" i="7"/>
  <c r="M81" i="7"/>
  <c r="M42" i="7"/>
  <c r="L42" i="7"/>
  <c r="L132" i="7"/>
  <c r="M132" i="7"/>
  <c r="M77" i="7"/>
  <c r="L77" i="7"/>
  <c r="M76" i="7"/>
  <c r="L76" i="7"/>
  <c r="M112" i="7"/>
  <c r="L112" i="7"/>
  <c r="M140" i="7"/>
  <c r="L140" i="7"/>
  <c r="M136" i="7"/>
  <c r="L136" i="7"/>
  <c r="M115" i="7"/>
  <c r="L115" i="7"/>
  <c r="L102" i="7"/>
  <c r="M102" i="7"/>
  <c r="M92" i="7"/>
  <c r="L92" i="7"/>
  <c r="L50" i="7"/>
  <c r="L27" i="7"/>
  <c r="M27" i="7"/>
  <c r="M19" i="7"/>
  <c r="L19" i="7"/>
  <c r="L108" i="7"/>
  <c r="M108" i="7"/>
  <c r="M160" i="7" l="1"/>
  <c r="L160" i="7"/>
  <c r="M84" i="7"/>
  <c r="M114" i="7"/>
  <c r="M121" i="7"/>
  <c r="L59" i="7"/>
  <c r="L119" i="7"/>
  <c r="L57" i="7"/>
  <c r="M57" i="7"/>
  <c r="L83" i="7"/>
  <c r="M83" i="7"/>
  <c r="M62" i="7"/>
  <c r="L62" i="7"/>
  <c r="M55" i="7"/>
  <c r="L55" i="7"/>
  <c r="M34" i="7"/>
  <c r="L34" i="7"/>
  <c r="M91" i="7"/>
  <c r="L91" i="7"/>
  <c r="L33" i="7"/>
  <c r="M33" i="7"/>
  <c r="L74" i="7"/>
  <c r="M74" i="7"/>
  <c r="M52" i="7"/>
  <c r="L52" i="7"/>
  <c r="M60" i="7"/>
  <c r="L60" i="7"/>
  <c r="L88" i="7"/>
  <c r="M88" i="7"/>
  <c r="M122" i="7"/>
  <c r="L122" i="7"/>
  <c r="M105" i="7"/>
  <c r="L105" i="7"/>
  <c r="M137" i="7"/>
  <c r="L137" i="7"/>
  <c r="L31" i="7"/>
  <c r="M31" i="7"/>
  <c r="M39" i="7"/>
  <c r="L39" i="7"/>
  <c r="L26" i="7"/>
  <c r="M26" i="7"/>
  <c r="M30" i="7"/>
  <c r="L30" i="7"/>
  <c r="M87" i="7"/>
  <c r="L87" i="7"/>
  <c r="M95" i="7"/>
  <c r="L95" i="7"/>
  <c r="M54" i="7"/>
  <c r="L54" i="7"/>
  <c r="M28" i="7"/>
  <c r="L28" i="7"/>
  <c r="L40" i="7"/>
  <c r="M38" i="7"/>
  <c r="L38" i="7"/>
  <c r="L22" i="7"/>
  <c r="M22" i="7"/>
  <c r="L70" i="7"/>
  <c r="M70" i="7"/>
  <c r="M20" i="7"/>
  <c r="L20" i="7"/>
  <c r="L18" i="7"/>
  <c r="M18" i="7"/>
  <c r="L113" i="7"/>
  <c r="M113" i="7"/>
  <c r="M134" i="7"/>
  <c r="L134" i="7"/>
  <c r="M56" i="7"/>
  <c r="L56" i="7"/>
  <c r="M53" i="7"/>
  <c r="L53" i="7"/>
  <c r="M73" i="7"/>
  <c r="L73" i="7"/>
  <c r="L128" i="7"/>
  <c r="M119" i="7" l="1"/>
  <c r="M40" i="7"/>
  <c r="L17" i="7"/>
  <c r="L49" i="7"/>
  <c r="M49" i="7"/>
  <c r="M47" i="7"/>
  <c r="L47" i="7"/>
  <c r="M66" i="7"/>
  <c r="L66" i="7"/>
  <c r="L117" i="7"/>
  <c r="M117" i="7"/>
  <c r="M120" i="7"/>
  <c r="L120" i="7"/>
  <c r="M128" i="7"/>
  <c r="M17" i="7" l="1"/>
  <c r="M16" i="7"/>
  <c r="L16" i="7"/>
  <c r="M24" i="7"/>
  <c r="L24" i="7"/>
  <c r="M14" i="7" l="1"/>
  <c r="L14" i="7"/>
  <c r="L12" i="7" l="1"/>
  <c r="M12" i="7"/>
</calcChain>
</file>

<file path=xl/sharedStrings.xml><?xml version="1.0" encoding="utf-8"?>
<sst xmlns="http://schemas.openxmlformats.org/spreadsheetml/2006/main" count="854" uniqueCount="461">
  <si>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</si>
  <si>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</si>
  <si>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</si>
  <si>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</si>
  <si>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</si>
  <si>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</si>
  <si>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</si>
  <si>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</si>
  <si>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</si>
  <si>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</si>
  <si>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</si>
  <si>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</si>
  <si>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</si>
  <si>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</si>
  <si>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</si>
  <si>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</si>
  <si>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</si>
  <si>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</si>
  <si>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</si>
  <si>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</si>
  <si>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</si>
  <si>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</si>
  <si>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</si>
  <si>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</si>
  <si>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</si>
  <si>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</si>
  <si>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</si>
  <si>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</si>
  <si>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</si>
  <si>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</si>
  <si>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</si>
  <si>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</si>
  <si>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</si>
  <si>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</si>
  <si>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</si>
  <si>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</si>
  <si>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</si>
  <si>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</si>
  <si>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</si>
  <si>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</si>
  <si>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</si>
  <si>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</si>
  <si>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</si>
  <si>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</si>
  <si>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</si>
  <si>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</si>
  <si>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</si>
  <si>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</si>
  <si>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</si>
  <si>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</si>
  <si>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</si>
  <si>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</si>
  <si>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</si>
  <si>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</si>
  <si>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</si>
  <si>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</si>
  <si>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</si>
  <si>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</si>
  <si>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</si>
  <si>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</si>
  <si>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</si>
  <si>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</si>
  <si>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</si>
  <si>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</si>
  <si>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</si>
  <si>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</si>
  <si>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recursos SOAT y FONSAT</t>
  </si>
  <si>
    <t>Fondo Financiación Sector Justicia</t>
  </si>
  <si>
    <t>Fondo de Salud Fuerzas Militares</t>
  </si>
  <si>
    <t>Fondo de Salud Policía Nacional</t>
  </si>
  <si>
    <t>Contribución Entidades Vigiladas Contraloría</t>
  </si>
  <si>
    <t>Fondo de Solidaridad Pensional</t>
  </si>
  <si>
    <t>Fondo pensiones Telecom, Inravisión y Teleasociadas</t>
  </si>
  <si>
    <t>Fondo de Seguridad y Convivencia Ciudadana</t>
  </si>
  <si>
    <t>Fondos Internos Ministerio de Defensa</t>
  </si>
  <si>
    <t>Escuelas Industriales e Institutos Técnicos</t>
  </si>
  <si>
    <t>Fondo para Defensa de Derechos e Intereses Colectivos</t>
  </si>
  <si>
    <t>Fondos Internos Policía Nacional</t>
  </si>
  <si>
    <t>Resto de Fondos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</si>
  <si>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</si>
  <si>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</si>
  <si>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</si>
  <si>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</si>
  <si>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</si>
  <si>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</si>
  <si>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</si>
  <si>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</si>
  <si>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</si>
  <si>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02-13-00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</si>
  <si>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</si>
  <si>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</si>
  <si>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</si>
  <si>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</si>
  <si>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</si>
  <si>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</si>
  <si>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</si>
  <si>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</si>
  <si>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</si>
  <si>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</si>
  <si>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</si>
  <si>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</si>
  <si>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</si>
  <si>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</si>
  <si>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</si>
  <si>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</si>
  <si>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</si>
  <si>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</si>
  <si>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</si>
  <si>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</si>
  <si>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</si>
  <si>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</si>
  <si>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</si>
  <si>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</si>
  <si>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</si>
  <si>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</si>
  <si>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</si>
  <si>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</si>
  <si>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</si>
  <si>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</si>
  <si>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</si>
  <si>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</si>
  <si>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</si>
  <si>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</si>
  <si>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</si>
  <si>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</si>
  <si>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</si>
  <si>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</si>
  <si>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</si>
  <si>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</si>
  <si>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</si>
  <si>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</si>
  <si>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</si>
  <si>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</si>
  <si>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</si>
  <si>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</si>
  <si>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</si>
  <si>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</si>
  <si>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</si>
  <si>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</si>
  <si>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</si>
  <si>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</si>
  <si>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</si>
  <si>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</si>
  <si>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</si>
  <si>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</si>
  <si>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</si>
  <si>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</si>
  <si>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</si>
  <si>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</si>
  <si>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</si>
  <si>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</si>
  <si>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</si>
  <si>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</si>
  <si>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</si>
  <si>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</si>
  <si>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</si>
  <si>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</si>
  <si>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</si>
  <si>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</si>
  <si>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</si>
  <si>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</si>
  <si>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</si>
  <si>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</si>
  <si>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</si>
  <si>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</si>
  <si>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</si>
  <si>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</si>
  <si>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</si>
  <si>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</si>
  <si>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</si>
  <si>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</si>
  <si>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</si>
  <si>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</si>
  <si>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</si>
  <si>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</si>
  <si>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</si>
  <si>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</si>
  <si>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</si>
  <si>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</si>
  <si>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</si>
  <si>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</si>
  <si>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</si>
  <si>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</si>
  <si>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</si>
  <si>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</si>
  <si>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</si>
  <si>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</si>
  <si>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</si>
  <si>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</si>
  <si>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</si>
  <si>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</si>
  <si>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</si>
  <si>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</si>
  <si>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</si>
  <si>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</si>
  <si>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</si>
  <si>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</si>
  <si>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</si>
  <si>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</si>
  <si>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</si>
  <si>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</si>
  <si>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</si>
  <si>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</si>
  <si>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</si>
  <si>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</si>
  <si>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</si>
  <si>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</si>
  <si>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</si>
  <si>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</si>
  <si>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</si>
  <si>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</si>
  <si>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</si>
  <si>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</si>
  <si>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</si>
  <si>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</si>
  <si>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</si>
  <si>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</si>
  <si>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</si>
  <si>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</si>
  <si>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</si>
  <si>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</si>
  <si>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</si>
  <si>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</si>
  <si>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</si>
  <si>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</si>
  <si>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</si>
  <si>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</si>
  <si>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</si>
  <si>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</si>
  <si>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</si>
  <si>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</si>
  <si>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</si>
  <si>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</si>
  <si>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</si>
  <si>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</si>
  <si>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</si>
  <si>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</si>
  <si>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</si>
  <si>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</si>
  <si>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</si>
  <si>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</si>
  <si>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</si>
  <si>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</si>
  <si>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</si>
  <si>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</si>
  <si>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</si>
  <si>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</si>
  <si>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</si>
  <si>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</si>
  <si>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</si>
  <si>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</si>
  <si>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</si>
  <si>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</si>
  <si>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</si>
  <si>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</si>
  <si>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</si>
  <si>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</si>
  <si>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</si>
  <si>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</si>
  <si>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</si>
  <si>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</si>
  <si>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</si>
  <si>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</si>
  <si>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</si>
  <si>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</si>
  <si>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</si>
  <si>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</si>
  <si>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</si>
  <si>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</si>
  <si>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</si>
  <si>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1. Ejecución Ingresos del Presupuesto General de la Nación-PGN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</si>
  <si>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</si>
  <si>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</si>
  <si>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</si>
  <si>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</si>
  <si>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</si>
  <si>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</si>
  <si>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</si>
  <si>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</si>
  <si>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Acumulado al mes de diciembre de 2024</t>
  </si>
  <si>
    <t>Agencia Nacional Inmobiliaria Virgilio Barco Vargas</t>
  </si>
  <si>
    <t>Superintendencia De Servicios Públicos Domiciliarios</t>
  </si>
  <si>
    <t>Fondo Rotatorio Del Dane</t>
  </si>
  <si>
    <t>Fondo Rotatorio Del Ministerio De Relaciones Exteriores</t>
  </si>
  <si>
    <t>Unidad Administrativa Especial Migración Colombia</t>
  </si>
  <si>
    <t>Superintendencia De Notariado Y Registro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</si>
  <si>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</si>
  <si>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</si>
  <si>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</si>
  <si>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</si>
  <si>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</si>
  <si>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Defensa Civil Colombiana, Guillermo León Valencia</t>
  </si>
  <si>
    <t>Club Militar De Oficiales</t>
  </si>
  <si>
    <t>Caja De Sueldos De Retiro De La Policía Nacional</t>
  </si>
  <si>
    <t>Fonpolicía - Gestión General</t>
  </si>
  <si>
    <t>Superintendencia De Vigilancia Y Seguridad Privada</t>
  </si>
  <si>
    <t>Hospital Militar</t>
  </si>
  <si>
    <t>Agencia Logística De Las Fuerzas Militares</t>
  </si>
  <si>
    <t>Autoridad Nacional De Acuicultura Y Pesca - Aunap</t>
  </si>
  <si>
    <t>Superintendencia Nacional De Salud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</si>
  <si>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</si>
  <si>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</si>
  <si>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</si>
  <si>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Servicio Geologico Colombiano</t>
  </si>
  <si>
    <t>Escuela Tecnologica Instituto Tecnico Central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</si>
  <si>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</si>
  <si>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</si>
  <si>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</si>
  <si>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</si>
  <si>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</si>
  <si>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</si>
  <si>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</si>
  <si>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</si>
  <si>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</si>
  <si>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</si>
  <si>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</si>
  <si>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</si>
  <si>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</si>
  <si>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</si>
  <si>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</si>
  <si>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</si>
  <si>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Fondo Nacional Ambiental - Gestion General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</si>
  <si>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</si>
  <si>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</si>
  <si>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</si>
  <si>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</si>
  <si>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</si>
  <si>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Unidad Administrativa Especial Junta Central Contadores</t>
  </si>
  <si>
    <t>Comisión Nacional Del Servicio Civil</t>
  </si>
  <si>
    <t>Unidad De Atencion Y Reparacion Integral A Las Victimas</t>
  </si>
  <si>
    <t xml:space="preserve">Instituto Nacional Para Ciegos (INCI) </t>
  </si>
  <si>
    <t>Instituto Nacional Para Sordos (INSOR)</t>
  </si>
  <si>
    <t>Instituto Colombiano De Bienestar Familiar (ICBF)</t>
  </si>
  <si>
    <t>Unidad Nacional De Protección - UNP</t>
  </si>
  <si>
    <t>Servicio Nacional De Aprendizaje (SENA)</t>
  </si>
  <si>
    <t>Instituto Nacional De Metrologia - INM</t>
  </si>
  <si>
    <t>Instituto De Hidrologia, Meteorologia Y Estudios Ambientales - IDEAM</t>
  </si>
  <si>
    <t>Corporación Agencia Nacional De Gobierno Digital - AND</t>
  </si>
  <si>
    <t>Computadores Para Educar (CPE)</t>
  </si>
  <si>
    <t>Agencia Nacional Del Espectro - ANE</t>
  </si>
  <si>
    <t>Agencia Nacional De Mineria - ANM</t>
  </si>
  <si>
    <t>Agencia Nacional De Hidrocarburos - ANH</t>
  </si>
  <si>
    <t>Instituto De Planificacion Y Promocion De Soluciones  Energeticas Para Las Zonas No Interconectadas - IPSE</t>
  </si>
  <si>
    <t>Unidad De Planeacion Minero Energetica - UPME</t>
  </si>
  <si>
    <t>Instituto Nacional De Vigilancia De Medicamentos Y Alimentos - INVIMA</t>
  </si>
  <si>
    <t>Instituto Nacional De Salud (INS)</t>
  </si>
  <si>
    <t>Agencia De Desarrollo Rural - ADR</t>
  </si>
  <si>
    <t>Agencia Nacional De Tierras - ANT</t>
  </si>
  <si>
    <t>Instituto Colombiano Agropecuario (ICA)</t>
  </si>
  <si>
    <t>Instituto Nacional Penitenciario Y Carcelario - INPEC</t>
  </si>
  <si>
    <t>Escuela Superior De Administración Pública (ESAP)</t>
  </si>
  <si>
    <t>Instituto Geográfico Agustín Codazzi - IGAC</t>
  </si>
  <si>
    <t xml:space="preserve">Agencia Presidencial De Cooperacion Internacional De Colombia, APC - Colombia </t>
  </si>
  <si>
    <t xml:space="preserve">  Ingresos Tributarios</t>
  </si>
  <si>
    <t>Impuesto Simple</t>
  </si>
  <si>
    <t>Impuestos Indirectos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</si>
  <si>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</si>
  <si>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</si>
  <si>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</si>
  <si>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</si>
  <si>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</si>
  <si>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</si>
  <si>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</si>
  <si>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</si>
  <si>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</si>
  <si>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</si>
  <si>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</si>
  <si>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</si>
  <si>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</si>
  <si>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Apoyo Financiero Zonas  No Interconectadas (Fazni)</t>
  </si>
  <si>
    <t>Fondo Fonpet - Magisterio</t>
  </si>
  <si>
    <t>Fondos Ministerio Justicia</t>
  </si>
  <si>
    <t xml:space="preserve">3.2.01 </t>
  </si>
  <si>
    <t xml:space="preserve">3.2.02 </t>
  </si>
  <si>
    <t xml:space="preserve">3.2.03 </t>
  </si>
  <si>
    <t xml:space="preserve">3.2.05 </t>
  </si>
  <si>
    <t xml:space="preserve">3.2.06 </t>
  </si>
  <si>
    <t xml:space="preserve">3.2.07 </t>
  </si>
  <si>
    <t xml:space="preserve">3.2.08 </t>
  </si>
  <si>
    <t xml:space="preserve">3.2.09 </t>
  </si>
  <si>
    <t xml:space="preserve">3.2.10 </t>
  </si>
  <si>
    <t xml:space="preserve">3.2.11 </t>
  </si>
  <si>
    <t xml:space="preserve">3.2.12 </t>
  </si>
  <si>
    <t>Definitivo</t>
  </si>
  <si>
    <t>Fondo de Reparación de Victimas</t>
  </si>
  <si>
    <t>Fondo Emprender</t>
  </si>
  <si>
    <t>Fondo Nacional de Seguridad Vial</t>
  </si>
  <si>
    <t>Fondo Vivienda - Superintendencia Notariado y Registro</t>
  </si>
  <si>
    <t>Fondo Industria de la Construcción FIC</t>
  </si>
  <si>
    <t>Fondo Notarias Decreto 1672 de 1997</t>
  </si>
  <si>
    <t>Fondos Inpec</t>
  </si>
  <si>
    <t>Fondo Contra la Explotación Sexual de Menores</t>
  </si>
  <si>
    <t>Fondo de Curadores Urbanos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</si>
  <si>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</si>
  <si>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</si>
  <si>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</si>
  <si>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</si>
  <si>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</si>
  <si>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</si>
  <si>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</si>
  <si>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 xml:space="preserve">  Disposición de Activos</t>
  </si>
  <si>
    <t>Fondo Vivienda - SENA</t>
  </si>
  <si>
    <t>Fondo para la Administración de Bienes de la Fiscalía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</si>
  <si>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</si>
  <si>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</si>
  <si>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</si>
  <si>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</si>
  <si>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</si>
  <si>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>Impuesto Sobre la Renta y Complementarios</t>
  </si>
  <si>
    <t>Impuesto Sobre Aduanas y Recargos 1/</t>
  </si>
  <si>
    <t>IVA Interno</t>
  </si>
  <si>
    <t>IVA Externo</t>
  </si>
  <si>
    <t>Impuesto Nacional a la Gasolina a al ACPM</t>
  </si>
  <si>
    <t>Impuesto a Productos Plasticos de un Solo Uso</t>
  </si>
  <si>
    <t xml:space="preserve">  Recursos de Crédito Externo</t>
  </si>
  <si>
    <t xml:space="preserve">  Otros Recursos de Capital</t>
  </si>
  <si>
    <t>Contribución Espectáculos Públicos (Art. 7 Ley 1493 de 2011)</t>
  </si>
  <si>
    <t>Contribución Entidades Vigiladas Contraloria General Nación</t>
  </si>
  <si>
    <t>Fondo de Defensa Nacional</t>
  </si>
  <si>
    <t>Fondo Rotatorio de Minas y Energía</t>
  </si>
  <si>
    <t>Fondo de Recursos SOAT y Fonsat (Antes Fosyga)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</si>
  <si>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</si>
  <si>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</si>
  <si>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</si>
  <si>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</si>
  <si>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Pensiones EPSA - CVC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</si>
  <si>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</si>
  <si>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</si>
  <si>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</si>
  <si>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</si>
  <si>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Sobretasa al ACPM (Ley 488/98)</t>
  </si>
  <si>
    <t>Fondo para Defensa de DerechoseE Intereses Colectivos</t>
  </si>
  <si>
    <t>Fondo de Investigación en Salud (Ley 643/01)</t>
  </si>
  <si>
    <t>Fondo Conservación de Museos y Teatros</t>
  </si>
  <si>
    <t>Fondo Apoyo Financiero para la Energización de las Zonas Rurales Interconectadas (FAER)</t>
  </si>
  <si>
    <t>Fondo Recursos Monitoreo y Vigilancia Educacion Superior</t>
  </si>
  <si>
    <t>Fondo Especial de Energía Social (FOES Art.118 de la Ley 812 de 2003).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</si>
  <si>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</si>
  <si>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</si>
  <si>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</si>
  <si>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Eléctricas</t>
  </si>
  <si>
    <t>Fondo Especial Registro Unico Nacional de Tránsito - Runt</t>
  </si>
  <si>
    <t>Fondo De Modernización, Descongestión y Bienestar de la Administraciónd de Justicia</t>
  </si>
  <si>
    <t>Fondo Especial Impuesto Sobre la Renta para la Equidad - CREE</t>
  </si>
  <si>
    <t>Fondo Especial de Pensiones Telecom, Inravisión y Teleasociadas</t>
  </si>
  <si>
    <t>Fondo Nacional de las Universidades Estatales de Colombia</t>
  </si>
  <si>
    <t>Fondo Nacional de Bomberos de Colombia</t>
  </si>
  <si>
    <t>Fondo de Energías No Convencionales y Gestión Eficiente de la Energía</t>
  </si>
  <si>
    <t>Fondo para el Fortalecimiento de la Inspección, Vigilancia y Control del Trabajo y la Seguridad Social-Fivicot</t>
  </si>
  <si>
    <t>Fondo de Mitigación de Emergencias- FOME</t>
  </si>
  <si>
    <t>Fondo para la Promoción del Patrimonio, la Cultura, las Artes y la Creatividad -Foncultura- Ley 2070 de 2020</t>
  </si>
  <si>
    <t>Fondo Especial para el Recaudo por Multas y Cobro Coactivo (Artículo 6 Ley 2197 del 2022)</t>
  </si>
  <si>
    <t>3.3.01.1.02.1</t>
  </si>
  <si>
    <t>SENA</t>
  </si>
  <si>
    <t>ICBF</t>
  </si>
  <si>
    <t>ESAP</t>
  </si>
  <si>
    <t>3.3.01.1.02.1.02</t>
  </si>
  <si>
    <t>Contribuciones Inherentes a la Nómina</t>
  </si>
  <si>
    <t>3.3.01.1.02.1.02.01</t>
  </si>
  <si>
    <t>3.3.01.1.02.1.02.02</t>
  </si>
  <si>
    <t>3.3.01.1.02.1.02.03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</si>
</sst>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_ * #,##0.0_ ;_ * \-#,##0.0_ ;_ * &quot;-&quot;??_ ;_ @_ "/>
    <numFmt numFmtId="172" formatCode="0.0%"/>
    <numFmt numFmtId="173" formatCode="#,##0;\(#,##0\)"/>
    <numFmt numFmtId="174" formatCode="_-* #,##0_-;\-* #,##0_-;_-* &quot;-&quot;??_-;_-@_-"/>
  </numFmts>
  <fonts count="12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B48D41"/>
      </top>
      <bottom/>
      <diagonal/>
    </border>
    <border>
      <left/>
      <right/>
      <top style="medium">
        <color rgb="FFB48D41"/>
      </top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/>
      <right/>
      <top style="medium">
        <color rgb="FFB58B42"/>
      </top>
      <bottom/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164" fontId="3" fillId="3" borderId="0" xfId="3" applyNumberFormat="1" applyFont="1" applyFill="1" applyBorder="1" applyAlignment="1" applyProtection="1">
      <alignment horizontal="center" vertical="top" wrapText="1"/>
    </xf>
    <xf numFmtId="0" fontId="3" fillId="0" borderId="3" xfId="0" applyFont="1" applyBorder="1" applyAlignment="1">
      <alignment vertical="center"/>
    </xf>
    <xf numFmtId="0" fontId="3" fillId="0" borderId="3" xfId="0" quotePrefix="1" applyFont="1" applyBorder="1" applyAlignment="1">
      <alignment horizontal="center"/>
    </xf>
    <xf numFmtId="165" fontId="3" fillId="3" borderId="3" xfId="3" quotePrefix="1" applyNumberFormat="1" applyFont="1" applyFill="1" applyBorder="1" applyAlignment="1" applyProtection="1">
      <alignment horizontal="center"/>
    </xf>
    <xf numFmtId="165" fontId="3" fillId="3" borderId="3" xfId="3" quotePrefix="1" applyNumberFormat="1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65" fontId="4" fillId="0" borderId="0" xfId="1" applyNumberFormat="1" applyFont="1"/>
    <xf numFmtId="0" fontId="3" fillId="4" borderId="0" xfId="0" applyFont="1" applyFill="1"/>
    <xf numFmtId="164" fontId="3" fillId="5" borderId="0" xfId="1" applyNumberFormat="1" applyFont="1" applyFill="1" applyBorder="1"/>
    <xf numFmtId="165" fontId="3" fillId="4" borderId="0" xfId="4" applyNumberFormat="1" applyFont="1" applyFill="1" applyBorder="1"/>
    <xf numFmtId="168" fontId="4" fillId="0" borderId="0" xfId="0" applyNumberFormat="1" applyFont="1"/>
    <xf numFmtId="3" fontId="4" fillId="0" borderId="0" xfId="0" applyNumberFormat="1" applyFont="1"/>
    <xf numFmtId="10" fontId="4" fillId="0" borderId="0" xfId="2" applyNumberFormat="1" applyFont="1"/>
    <xf numFmtId="164" fontId="4" fillId="0" borderId="0" xfId="1" applyNumberFormat="1" applyFont="1" applyBorder="1"/>
    <xf numFmtId="165" fontId="4" fillId="0" borderId="0" xfId="4" applyNumberFormat="1" applyFont="1" applyFill="1" applyBorder="1"/>
    <xf numFmtId="168" fontId="4" fillId="0" borderId="0" xfId="5" applyFont="1"/>
    <xf numFmtId="0" fontId="3" fillId="6" borderId="0" xfId="0" applyFont="1" applyFill="1"/>
    <xf numFmtId="164" fontId="3" fillId="6" borderId="0" xfId="1" applyNumberFormat="1" applyFont="1" applyFill="1" applyBorder="1"/>
    <xf numFmtId="165" fontId="3" fillId="6" borderId="0" xfId="4" applyNumberFormat="1" applyFont="1" applyFill="1" applyBorder="1"/>
    <xf numFmtId="0" fontId="5" fillId="3" borderId="0" xfId="0" applyFont="1" applyFill="1"/>
    <xf numFmtId="0" fontId="4" fillId="3" borderId="0" xfId="0" applyFont="1" applyFill="1"/>
    <xf numFmtId="0" fontId="4" fillId="2" borderId="0" xfId="0" applyFont="1" applyFill="1"/>
    <xf numFmtId="164" fontId="4" fillId="0" borderId="0" xfId="1" applyNumberFormat="1" applyFont="1"/>
    <xf numFmtId="3" fontId="4" fillId="2" borderId="0" xfId="0" applyNumberFormat="1" applyFont="1" applyFill="1"/>
    <xf numFmtId="169" fontId="4" fillId="0" borderId="0" xfId="0" applyNumberFormat="1" applyFont="1"/>
    <xf numFmtId="165" fontId="3" fillId="3" borderId="3" xfId="3" applyNumberFormat="1" applyFont="1" applyFill="1" applyBorder="1" applyAlignment="1" applyProtection="1">
      <alignment horizontal="center"/>
    </xf>
    <xf numFmtId="164" fontId="3" fillId="3" borderId="3" xfId="3" quotePrefix="1" applyNumberFormat="1" applyFont="1" applyFill="1" applyBorder="1" applyAlignment="1" applyProtection="1">
      <alignment horizontal="center"/>
    </xf>
    <xf numFmtId="0" fontId="3" fillId="5" borderId="0" xfId="0" applyFont="1" applyFill="1"/>
    <xf numFmtId="3" fontId="3" fillId="5" borderId="0" xfId="4" applyNumberFormat="1" applyFont="1" applyFill="1" applyBorder="1"/>
    <xf numFmtId="165" fontId="3" fillId="5" borderId="0" xfId="1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165" fontId="3" fillId="0" borderId="0" xfId="1" applyNumberFormat="1" applyFont="1" applyBorder="1" applyAlignment="1">
      <alignment wrapText="1"/>
    </xf>
    <xf numFmtId="0" fontId="4" fillId="0" borderId="0" xfId="0" applyFont="1" applyAlignment="1">
      <alignment horizontal="left" indent="2"/>
    </xf>
    <xf numFmtId="165" fontId="4" fillId="0" borderId="0" xfId="1" applyNumberFormat="1" applyFont="1" applyBorder="1" applyAlignment="1">
      <alignment wrapText="1"/>
    </xf>
    <xf numFmtId="165" fontId="3" fillId="5" borderId="0" xfId="1" applyNumberFormat="1" applyFont="1" applyFill="1" applyBorder="1" applyAlignment="1">
      <alignment wrapText="1"/>
    </xf>
    <xf numFmtId="165" fontId="3" fillId="6" borderId="0" xfId="1" applyNumberFormat="1" applyFont="1" applyFill="1" applyBorder="1" applyAlignment="1">
      <alignment vertical="top" wrapText="1"/>
    </xf>
    <xf numFmtId="0" fontId="5" fillId="3" borderId="0" xfId="0" applyFont="1" applyFill="1" applyAlignment="1">
      <alignment vertical="top"/>
    </xf>
    <xf numFmtId="165" fontId="5" fillId="3" borderId="0" xfId="1" applyNumberFormat="1" applyFont="1" applyFill="1" applyAlignment="1">
      <alignment vertical="top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165" fontId="5" fillId="0" borderId="0" xfId="4" applyNumberFormat="1" applyFont="1" applyFill="1" applyBorder="1" applyAlignment="1">
      <alignment vertical="top"/>
    </xf>
    <xf numFmtId="165" fontId="5" fillId="0" borderId="0" xfId="1" applyNumberFormat="1" applyFont="1" applyFill="1" applyBorder="1" applyAlignment="1">
      <alignment vertical="top"/>
    </xf>
    <xf numFmtId="164" fontId="3" fillId="0" borderId="0" xfId="1" applyNumberFormat="1" applyFont="1"/>
    <xf numFmtId="165" fontId="3" fillId="3" borderId="4" xfId="3" applyNumberFormat="1" applyFont="1" applyFill="1" applyBorder="1" applyAlignment="1" applyProtection="1">
      <alignment horizontal="center" vertical="top"/>
    </xf>
    <xf numFmtId="165" fontId="3" fillId="3" borderId="0" xfId="3" applyNumberFormat="1" applyFont="1" applyFill="1" applyBorder="1" applyAlignment="1" applyProtection="1">
      <alignment horizontal="left" vertical="top"/>
    </xf>
    <xf numFmtId="164" fontId="4" fillId="0" borderId="0" xfId="1" applyNumberFormat="1" applyFont="1" applyAlignment="1">
      <alignment horizontal="left" vertical="top" wrapText="1"/>
    </xf>
    <xf numFmtId="164" fontId="4" fillId="0" borderId="0" xfId="1" applyNumberFormat="1" applyFont="1" applyAlignment="1">
      <alignment vertical="top" wrapText="1"/>
    </xf>
    <xf numFmtId="171" fontId="4" fillId="2" borderId="0" xfId="1" applyNumberFormat="1" applyFont="1" applyFill="1" applyBorder="1" applyAlignment="1">
      <alignment vertical="top" wrapText="1"/>
    </xf>
    <xf numFmtId="172" fontId="4" fillId="0" borderId="0" xfId="2" applyNumberFormat="1" applyFont="1"/>
    <xf numFmtId="164" fontId="4" fillId="0" borderId="0" xfId="1" applyNumberFormat="1" applyFont="1" applyBorder="1" applyAlignment="1">
      <alignment horizontal="left" vertical="top" wrapText="1"/>
    </xf>
    <xf numFmtId="164" fontId="3" fillId="6" borderId="0" xfId="1" applyNumberFormat="1" applyFont="1" applyFill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3" fillId="6" borderId="0" xfId="0" applyFont="1" applyFill="1" applyAlignment="1">
      <alignment horizontal="left"/>
    </xf>
    <xf numFmtId="164" fontId="3" fillId="6" borderId="0" xfId="4" applyNumberFormat="1" applyFont="1" applyFill="1" applyBorder="1"/>
    <xf numFmtId="0" fontId="5" fillId="3" borderId="0" xfId="0" applyFont="1" applyFill="1" applyAlignment="1">
      <alignment horizontal="left"/>
    </xf>
    <xf numFmtId="0" fontId="5" fillId="0" borderId="0" xfId="0" applyFont="1"/>
    <xf numFmtId="170" fontId="4" fillId="0" borderId="0" xfId="0" applyNumberFormat="1" applyFont="1"/>
    <xf numFmtId="0" fontId="2" fillId="0" borderId="0" xfId="0" applyFont="1"/>
    <xf numFmtId="165" fontId="3" fillId="3" borderId="4" xfId="3" applyNumberFormat="1" applyFont="1" applyFill="1" applyBorder="1" applyAlignment="1" applyProtection="1">
      <alignment horizontal="left" vertical="top"/>
    </xf>
    <xf numFmtId="165" fontId="4" fillId="0" borderId="0" xfId="1" applyNumberFormat="1" applyFont="1" applyAlignment="1">
      <alignment vertical="top" wrapText="1"/>
    </xf>
    <xf numFmtId="164" fontId="2" fillId="0" borderId="0" xfId="0" applyNumberFormat="1" applyFont="1"/>
    <xf numFmtId="0" fontId="4" fillId="3" borderId="0" xfId="0" applyFont="1" applyFill="1" applyAlignment="1">
      <alignment horizontal="center"/>
    </xf>
    <xf numFmtId="0" fontId="7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/>
    </xf>
    <xf numFmtId="173" fontId="4" fillId="0" borderId="0" xfId="0" applyNumberFormat="1" applyFont="1"/>
    <xf numFmtId="0" fontId="7" fillId="0" borderId="3" xfId="0" applyFont="1" applyBorder="1" applyAlignment="1">
      <alignment vertical="top" wrapText="1" readingOrder="1"/>
    </xf>
    <xf numFmtId="173" fontId="7" fillId="5" borderId="0" xfId="1" applyNumberFormat="1" applyFont="1" applyFill="1" applyAlignment="1">
      <alignment horizontal="right" vertical="center" wrapText="1" readingOrder="1"/>
    </xf>
    <xf numFmtId="0" fontId="7" fillId="0" borderId="0" xfId="0" applyFont="1" applyAlignment="1">
      <alignment vertical="center" wrapText="1" readingOrder="1"/>
    </xf>
    <xf numFmtId="173" fontId="7" fillId="0" borderId="0" xfId="1" applyNumberFormat="1" applyFont="1" applyAlignment="1">
      <alignment horizontal="right" vertical="center" wrapText="1" readingOrder="1"/>
    </xf>
    <xf numFmtId="165" fontId="7" fillId="0" borderId="0" xfId="1" applyNumberFormat="1" applyFont="1" applyAlignment="1">
      <alignment horizontal="righ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173" fontId="8" fillId="0" borderId="0" xfId="1" applyNumberFormat="1" applyFont="1" applyAlignment="1">
      <alignment horizontal="right"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0" xfId="0" applyFont="1" applyAlignment="1">
      <alignment horizontal="right" vertical="top" wrapText="1" readingOrder="1"/>
    </xf>
    <xf numFmtId="0" fontId="8" fillId="0" borderId="0" xfId="0" applyFont="1" applyAlignment="1">
      <alignment vertical="top" wrapText="1" readingOrder="1"/>
    </xf>
    <xf numFmtId="173" fontId="8" fillId="0" borderId="0" xfId="1" applyNumberFormat="1" applyFont="1" applyAlignment="1">
      <alignment horizontal="right" vertical="top" wrapText="1" readingOrder="1"/>
    </xf>
    <xf numFmtId="0" fontId="4" fillId="0" borderId="0" xfId="0" applyFont="1" applyAlignment="1">
      <alignment vertical="top" wrapText="1"/>
    </xf>
    <xf numFmtId="173" fontId="7" fillId="5" borderId="0" xfId="1" applyNumberFormat="1" applyFont="1" applyFill="1" applyAlignment="1">
      <alignment horizontal="right" wrapText="1" readingOrder="1"/>
    </xf>
    <xf numFmtId="173" fontId="7" fillId="6" borderId="0" xfId="1" applyNumberFormat="1" applyFont="1" applyFill="1" applyAlignment="1">
      <alignment horizontal="right" wrapText="1" readingOrder="1"/>
    </xf>
    <xf numFmtId="174" fontId="5" fillId="0" borderId="0" xfId="1" applyNumberFormat="1" applyFont="1"/>
    <xf numFmtId="173" fontId="5" fillId="0" borderId="0" xfId="0" applyNumberFormat="1" applyFont="1"/>
    <xf numFmtId="174" fontId="4" fillId="0" borderId="0" xfId="1" applyNumberFormat="1" applyFont="1"/>
    <xf numFmtId="164" fontId="4" fillId="0" borderId="0" xfId="1" applyNumberFormat="1" applyFont="1" applyFill="1" applyAlignment="1">
      <alignment wrapText="1"/>
    </xf>
    <xf numFmtId="171" fontId="4" fillId="2" borderId="0" xfId="1" applyNumberFormat="1" applyFont="1" applyFill="1" applyBorder="1" applyAlignment="1">
      <alignment wrapText="1"/>
    </xf>
    <xf numFmtId="0" fontId="7" fillId="0" borderId="0" xfId="0" applyFont="1" applyAlignment="1">
      <alignment horizontal="center" vertical="top" wrapText="1" readingOrder="1"/>
    </xf>
    <xf numFmtId="0" fontId="9" fillId="0" borderId="0" xfId="0" applyFont="1"/>
    <xf numFmtId="165" fontId="0" fillId="0" borderId="0" xfId="1" applyNumberFormat="1" applyFont="1"/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7" fillId="0" borderId="0" xfId="0" applyFont="1" applyAlignment="1">
      <alignment wrapText="1" readingOrder="1"/>
    </xf>
    <xf numFmtId="173" fontId="7" fillId="0" borderId="0" xfId="1" applyNumberFormat="1" applyFont="1" applyFill="1" applyAlignment="1">
      <alignment horizontal="right" wrapText="1" readingOrder="1"/>
    </xf>
    <xf numFmtId="164" fontId="4" fillId="3" borderId="0" xfId="1" applyNumberFormat="1" applyFont="1" applyFill="1" applyBorder="1"/>
    <xf numFmtId="3" fontId="4" fillId="3" borderId="0" xfId="4" applyNumberFormat="1" applyFont="1" applyFill="1" applyBorder="1"/>
    <xf numFmtId="3" fontId="3" fillId="3" borderId="0" xfId="4" applyNumberFormat="1" applyFont="1" applyFill="1" applyBorder="1"/>
    <xf numFmtId="3" fontId="3" fillId="6" borderId="0" xfId="4" applyNumberFormat="1" applyFont="1" applyFill="1" applyBorder="1"/>
    <xf numFmtId="164" fontId="3" fillId="6" borderId="0" xfId="1" applyNumberFormat="1" applyFont="1" applyFill="1" applyAlignment="1">
      <alignment vertical="top" wrapText="1"/>
    </xf>
    <xf numFmtId="164" fontId="3" fillId="6" borderId="0" xfId="1" applyNumberFormat="1" applyFont="1" applyFill="1" applyAlignment="1">
      <alignment wrapText="1"/>
    </xf>
    <xf numFmtId="173" fontId="7" fillId="3" borderId="0" xfId="1" applyNumberFormat="1" applyFont="1" applyFill="1" applyAlignment="1">
      <alignment horizontal="right" vertical="center" wrapText="1" readingOrder="1"/>
    </xf>
    <xf numFmtId="173" fontId="8" fillId="3" borderId="0" xfId="1" applyNumberFormat="1" applyFont="1" applyFill="1" applyAlignment="1">
      <alignment horizontal="right" vertical="center" wrapText="1" readingOrder="1"/>
    </xf>
    <xf numFmtId="0" fontId="11" fillId="0" borderId="0" xfId="0" applyFont="1" applyAlignment="1">
      <alignment horizontal="left"/>
    </xf>
    <xf numFmtId="165" fontId="3" fillId="3" borderId="3" xfId="1" applyNumberFormat="1" applyFont="1" applyFill="1" applyBorder="1" applyAlignment="1" applyProtection="1">
      <alignment horizontal="center"/>
    </xf>
    <xf numFmtId="165" fontId="7" fillId="5" borderId="0" xfId="1" applyNumberFormat="1" applyFont="1" applyFill="1" applyAlignment="1">
      <alignment horizontal="right" vertical="center" wrapText="1" readingOrder="1"/>
    </xf>
    <xf numFmtId="165" fontId="8" fillId="0" borderId="0" xfId="1" applyNumberFormat="1" applyFont="1" applyAlignment="1">
      <alignment horizontal="right" vertical="center" wrapText="1" readingOrder="1"/>
    </xf>
    <xf numFmtId="165" fontId="8" fillId="0" borderId="0" xfId="1" applyNumberFormat="1" applyFont="1" applyAlignment="1">
      <alignment horizontal="right" vertical="top" wrapText="1" readingOrder="1"/>
    </xf>
    <xf numFmtId="165" fontId="7" fillId="5" borderId="0" xfId="1" applyNumberFormat="1" applyFont="1" applyFill="1" applyAlignment="1">
      <alignment horizontal="right" wrapText="1" readingOrder="1"/>
    </xf>
    <xf numFmtId="165" fontId="7" fillId="0" borderId="0" xfId="1" applyNumberFormat="1" applyFont="1" applyFill="1" applyAlignment="1">
      <alignment horizontal="right" wrapText="1" readingOrder="1"/>
    </xf>
    <xf numFmtId="165" fontId="7" fillId="6" borderId="0" xfId="1" applyNumberFormat="1" applyFont="1" applyFill="1" applyAlignment="1">
      <alignment horizontal="right" wrapText="1" readingOrder="1"/>
    </xf>
    <xf numFmtId="165" fontId="5" fillId="0" borderId="0" xfId="1" applyNumberFormat="1" applyFont="1"/>
    <xf numFmtId="0" fontId="8" fillId="0" borderId="0" xfId="0" applyFont="1" applyAlignment="1">
      <alignment vertical="center"/>
    </xf>
    <xf numFmtId="0" fontId="0" fillId="0" borderId="6" xfId="0" applyBorder="1"/>
    <xf numFmtId="164" fontId="3" fillId="3" borderId="0" xfId="1" applyNumberFormat="1" applyFont="1" applyFill="1" applyBorder="1"/>
    <xf numFmtId="0" fontId="9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3" fillId="3" borderId="2" xfId="3" quotePrefix="1" applyNumberFormat="1" applyFont="1" applyFill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65" fontId="3" fillId="3" borderId="1" xfId="3" applyNumberFormat="1" applyFont="1" applyFill="1" applyBorder="1" applyAlignment="1" applyProtection="1">
      <alignment horizontal="center" vertical="top" wrapText="1"/>
    </xf>
    <xf numFmtId="165" fontId="3" fillId="3" borderId="0" xfId="3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horizontal="left" vertical="top" wrapText="1"/>
    </xf>
    <xf numFmtId="165" fontId="3" fillId="3" borderId="1" xfId="1" applyNumberFormat="1" applyFont="1" applyFill="1" applyBorder="1" applyAlignment="1" applyProtection="1">
      <alignment horizontal="center" vertical="top" wrapText="1"/>
    </xf>
    <xf numFmtId="165" fontId="3" fillId="3" borderId="0" xfId="1" applyNumberFormat="1" applyFont="1" applyFill="1" applyBorder="1" applyAlignment="1" applyProtection="1">
      <alignment horizontal="center" vertical="top" wrapText="1"/>
    </xf>
    <xf numFmtId="164" fontId="3" fillId="3" borderId="5" xfId="3" quotePrefix="1" applyNumberFormat="1" applyFont="1" applyFill="1" applyBorder="1" applyAlignment="1" applyProtection="1">
      <alignment horizontal="center" vertical="top"/>
    </xf>
    <xf numFmtId="164" fontId="3" fillId="3" borderId="4" xfId="3" applyNumberFormat="1" applyFont="1" applyFill="1" applyBorder="1" applyAlignment="1" applyProtection="1">
      <alignment horizontal="center" vertical="top" wrapText="1"/>
    </xf>
    <xf numFmtId="164" fontId="3" fillId="3" borderId="0" xfId="3" applyNumberFormat="1" applyFont="1" applyFill="1" applyBorder="1" applyAlignment="1" applyProtection="1">
      <alignment horizontal="center" vertical="top" wrapText="1"/>
    </xf>
    <xf numFmtId="165" fontId="3" fillId="3" borderId="4" xfId="3" applyNumberFormat="1" applyFont="1" applyFill="1" applyBorder="1" applyAlignment="1" applyProtection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5" fillId="3" borderId="0" xfId="0" applyFont="1" applyFill="1" applyAlignment="1">
      <alignment horizontal="left"/>
    </xf>
    <xf numFmtId="164" fontId="3" fillId="3" borderId="4" xfId="3" applyNumberFormat="1" applyFont="1" applyFill="1" applyBorder="1" applyAlignment="1" applyProtection="1">
      <alignment horizontal="center" vertical="top"/>
    </xf>
    <xf numFmtId="164" fontId="3" fillId="3" borderId="0" xfId="3" applyNumberFormat="1" applyFont="1" applyFill="1" applyBorder="1" applyAlignment="1" applyProtection="1">
      <alignment horizontal="center" vertical="top"/>
    </xf>
    <xf numFmtId="0" fontId="10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/>
    </xf>
    <xf numFmtId="0" fontId="7" fillId="0" borderId="4" xfId="0" applyFont="1" applyBorder="1" applyAlignment="1">
      <alignment horizontal="center" vertical="top" wrapText="1" readingOrder="1"/>
    </xf>
    <xf numFmtId="0" fontId="7" fillId="5" borderId="0" xfId="0" applyFont="1" applyFill="1" applyAlignment="1">
      <alignment vertical="center" wrapText="1" readingOrder="1"/>
    </xf>
    <xf numFmtId="0" fontId="4" fillId="5" borderId="0" xfId="0" applyFont="1" applyFill="1"/>
    <xf numFmtId="0" fontId="7" fillId="0" borderId="0" xfId="0" applyFont="1" applyAlignment="1">
      <alignment horizontal="left" vertical="center" wrapText="1" readingOrder="1"/>
    </xf>
    <xf numFmtId="0" fontId="4" fillId="0" borderId="0" xfId="0" applyFont="1"/>
    <xf numFmtId="0" fontId="8" fillId="0" borderId="0" xfId="0" applyFont="1" applyAlignment="1">
      <alignment vertical="top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7" fillId="5" borderId="0" xfId="0" applyFont="1" applyFill="1" applyAlignment="1">
      <alignment wrapText="1" readingOrder="1"/>
    </xf>
    <xf numFmtId="0" fontId="3" fillId="0" borderId="0" xfId="0" applyFont="1" applyAlignment="1">
      <alignment horizontal="left"/>
    </xf>
    <xf numFmtId="0" fontId="7" fillId="6" borderId="0" xfId="0" applyFont="1" applyFill="1" applyAlignment="1">
      <alignment wrapText="1" readingOrder="1"/>
    </xf>
    <xf numFmtId="0" fontId="4" fillId="6" borderId="0" xfId="0" applyFont="1" applyFill="1"/>
    <xf numFmtId="165" fontId="3" fillId="3" borderId="4" xfId="1" applyNumberFormat="1" applyFont="1" applyFill="1" applyBorder="1" applyAlignment="1" applyProtection="1">
      <alignment horizontal="center" vertical="top" wrapText="1"/>
    </xf>
  </cellXfs>
  <cellStyles count="6">
    <cellStyle name="Millares" xfId="1" builtinId="3"/>
    <cellStyle name="Millares [0] 3" xfId="5" xr:uid="{D4B25DD8-36B0-4BC2-868D-9287FD1DF8BF}"/>
    <cellStyle name="Millares 3 2" xfId="4" xr:uid="{FE01E9BA-1719-47D4-9FCC-8765E630B974}"/>
    <cellStyle name="Millares 4" xfId="3" xr:uid="{C8E90186-4E1E-4530-9F16-3E5788AEDD33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activeCell="B9" sqref="B9:H10"/>
      <selection pane="topRight" activeCell="B9" sqref="B9:H10"/>
      <selection pane="bottomLeft" activeCell="B9" sqref="B9:H10"/>
      <selection pane="bottomRight" activeCell="M32" sqref="M32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3.85546875" style="2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92" t="s">
        <v>270</v>
      </c>
      <c r="B5"/>
      <c r="C5"/>
      <c r="D5"/>
      <c r="E5"/>
      <c r="F5"/>
      <c r="G5"/>
    </row>
    <row r="6" spans="1:13" ht="12.75" x14ac:dyDescent="0.2">
      <c r="A6" s="118" t="s">
        <v>279</v>
      </c>
      <c r="B6" s="118"/>
      <c r="C6" s="118"/>
      <c r="D6" s="118"/>
      <c r="E6" s="118"/>
      <c r="F6" s="118"/>
      <c r="G6" s="118"/>
    </row>
    <row r="7" spans="1:13" x14ac:dyDescent="0.2">
      <c r="A7" s="119" t="s">
        <v>0</v>
      </c>
      <c r="B7" s="119"/>
      <c r="C7" s="119"/>
      <c r="D7" s="119"/>
      <c r="E7" s="119"/>
      <c r="F7" s="119"/>
      <c r="G7" s="119"/>
    </row>
    <row r="8" spans="1:13" ht="12" thickBot="1" x14ac:dyDescent="0.25">
      <c r="A8" s="3"/>
      <c r="B8" s="3"/>
      <c r="C8" s="3"/>
      <c r="D8" s="3"/>
      <c r="E8" s="3"/>
      <c r="F8" s="3"/>
      <c r="G8" s="3"/>
    </row>
    <row r="9" spans="1:13" ht="12" thickBot="1" x14ac:dyDescent="0.25">
      <c r="A9" s="4" t="s">
        <v>1</v>
      </c>
      <c r="B9" s="120" t="s">
        <v>2</v>
      </c>
      <c r="C9" s="120"/>
      <c r="D9" s="120"/>
      <c r="E9" s="121" t="s">
        <v>3</v>
      </c>
      <c r="F9" s="123" t="s">
        <v>4</v>
      </c>
      <c r="G9" s="123" t="s">
        <v>5</v>
      </c>
    </row>
    <row r="10" spans="1:13" x14ac:dyDescent="0.2">
      <c r="A10" s="5"/>
      <c r="B10" s="6" t="s">
        <v>6</v>
      </c>
      <c r="C10" s="6" t="s">
        <v>7</v>
      </c>
      <c r="D10" s="6" t="s">
        <v>383</v>
      </c>
      <c r="E10" s="122"/>
      <c r="F10" s="124"/>
      <c r="G10" s="124"/>
    </row>
    <row r="11" spans="1:13" ht="12" thickBot="1" x14ac:dyDescent="0.25">
      <c r="A11" s="7"/>
      <c r="B11" s="8" t="s">
        <v>8</v>
      </c>
      <c r="C11" s="8" t="s">
        <v>9</v>
      </c>
      <c r="D11" s="9" t="s">
        <v>10</v>
      </c>
      <c r="E11" s="8" t="s">
        <v>11</v>
      </c>
      <c r="F11" s="9" t="s">
        <v>12</v>
      </c>
      <c r="G11" s="10" t="s">
        <v>13</v>
      </c>
      <c r="H11" s="11"/>
      <c r="K11" s="12"/>
      <c r="L11" s="12"/>
      <c r="M11" s="12"/>
    </row>
    <row r="12" spans="1:13" x14ac:dyDescent="0.2">
      <c r="A12" s="13" t="s">
        <v>14</v>
      </c>
      <c r="B12" s="14">
        <v>476534.25964514795</v>
      </c>
      <c r="C12" s="14">
        <v>-28322.873853498</v>
      </c>
      <c r="D12" s="14">
        <v>448211.38579164998</v>
      </c>
      <c r="E12" s="14">
        <v>371078.82021845365</v>
      </c>
      <c r="F12" s="14">
        <f>SUM(F13:F16)</f>
        <v>77132.56557319632</v>
      </c>
      <c r="G12" s="15">
        <f>+(E12/D12)*100</f>
        <v>82.791029407483364</v>
      </c>
      <c r="H12" s="16"/>
      <c r="I12" s="17"/>
      <c r="J12" s="18"/>
      <c r="K12" s="12"/>
      <c r="L12" s="12"/>
      <c r="M12" s="12"/>
    </row>
    <row r="13" spans="1:13" x14ac:dyDescent="0.2">
      <c r="A13" s="2" t="s">
        <v>15</v>
      </c>
      <c r="B13" s="98">
        <v>317400.20600000001</v>
      </c>
      <c r="C13" s="98">
        <v>-28395</v>
      </c>
      <c r="D13" s="98">
        <v>289005.20600000001</v>
      </c>
      <c r="E13" s="98">
        <v>247178.91603341498</v>
      </c>
      <c r="F13" s="19">
        <f>+D13-E13</f>
        <v>41826.289966585027</v>
      </c>
      <c r="G13" s="20">
        <f>+(E13/D13)*100</f>
        <v>85.527496011063192</v>
      </c>
      <c r="H13" s="21"/>
      <c r="I13" s="17"/>
      <c r="J13" s="18"/>
      <c r="K13" s="12"/>
      <c r="L13" s="12"/>
      <c r="M13" s="12"/>
    </row>
    <row r="14" spans="1:13" x14ac:dyDescent="0.2">
      <c r="A14" s="2" t="s">
        <v>16</v>
      </c>
      <c r="B14" s="98">
        <v>140819.67895795699</v>
      </c>
      <c r="C14" s="98">
        <v>72.126146501999997</v>
      </c>
      <c r="D14" s="98">
        <v>140891.805104459</v>
      </c>
      <c r="E14" s="98">
        <v>102767.478215835</v>
      </c>
      <c r="F14" s="19">
        <f>+D14-E14</f>
        <v>38124.326888623997</v>
      </c>
      <c r="G14" s="20">
        <f>+(E14/D14)*100</f>
        <v>72.940706622107555</v>
      </c>
      <c r="H14" s="21"/>
      <c r="I14" s="17"/>
      <c r="J14" s="18"/>
      <c r="K14" s="12"/>
      <c r="L14" s="12"/>
      <c r="M14" s="12"/>
    </row>
    <row r="15" spans="1:13" x14ac:dyDescent="0.2">
      <c r="A15" s="2" t="s">
        <v>17</v>
      </c>
      <c r="B15" s="98">
        <v>15207.329599317</v>
      </c>
      <c r="C15" s="98">
        <v>0</v>
      </c>
      <c r="D15" s="98">
        <v>15207.329599317</v>
      </c>
      <c r="E15" s="98">
        <v>17565.51710013143</v>
      </c>
      <c r="F15" s="19">
        <f>+D15-E15</f>
        <v>-2358.1875008144307</v>
      </c>
      <c r="G15" s="20">
        <f>+(E15/D15)*100</f>
        <v>115.50691385633112</v>
      </c>
      <c r="H15" s="21"/>
      <c r="I15" s="17"/>
      <c r="J15" s="18"/>
    </row>
    <row r="16" spans="1:13" x14ac:dyDescent="0.2">
      <c r="A16" s="2" t="s">
        <v>18</v>
      </c>
      <c r="B16" s="98">
        <v>3107.0450878739998</v>
      </c>
      <c r="C16" s="98">
        <v>0</v>
      </c>
      <c r="D16" s="98">
        <v>3107.0450878739998</v>
      </c>
      <c r="E16" s="98">
        <v>3566.9088690722701</v>
      </c>
      <c r="F16" s="19">
        <f>+D16-E16</f>
        <v>-459.86378119827032</v>
      </c>
      <c r="G16" s="20">
        <f>+(E16/D16)*100</f>
        <v>114.80067936551679</v>
      </c>
      <c r="H16" s="21"/>
      <c r="I16" s="17"/>
      <c r="J16" s="18"/>
    </row>
    <row r="17" spans="1:14" x14ac:dyDescent="0.2">
      <c r="B17" s="98">
        <v>0</v>
      </c>
      <c r="C17" s="98">
        <v>0</v>
      </c>
      <c r="D17" s="98">
        <v>0</v>
      </c>
      <c r="E17" s="98">
        <v>0</v>
      </c>
      <c r="F17" s="19"/>
      <c r="J17" s="18"/>
    </row>
    <row r="18" spans="1:14" x14ac:dyDescent="0.2">
      <c r="A18" s="13" t="s">
        <v>19</v>
      </c>
      <c r="B18" s="14">
        <v>26062.573579040996</v>
      </c>
      <c r="C18" s="14">
        <v>922.15113958749998</v>
      </c>
      <c r="D18" s="14">
        <v>26984.724718628495</v>
      </c>
      <c r="E18" s="14">
        <v>29832.73193989223</v>
      </c>
      <c r="F18" s="14">
        <f>SUM(F19:F22)</f>
        <v>-2848.007221263731</v>
      </c>
      <c r="G18" s="15">
        <f t="shared" ref="G18:G23" si="0">+(E18/D18)*100</f>
        <v>110.5541459138831</v>
      </c>
      <c r="J18" s="18"/>
    </row>
    <row r="19" spans="1:14" x14ac:dyDescent="0.2">
      <c r="A19" s="2" t="s">
        <v>20</v>
      </c>
      <c r="B19" s="98">
        <v>12630.562697236999</v>
      </c>
      <c r="C19" s="98">
        <v>969.23349192249998</v>
      </c>
      <c r="D19" s="98">
        <v>13599.796189159499</v>
      </c>
      <c r="E19" s="98">
        <v>15668.843602136099</v>
      </c>
      <c r="F19" s="19">
        <f>+D19-E19</f>
        <v>-2069.0474129766008</v>
      </c>
      <c r="G19" s="20">
        <f t="shared" si="0"/>
        <v>115.21381191451864</v>
      </c>
      <c r="J19" s="18"/>
    </row>
    <row r="20" spans="1:14" x14ac:dyDescent="0.2">
      <c r="A20" s="2" t="s">
        <v>21</v>
      </c>
      <c r="B20" s="98">
        <v>7082.5768576600003</v>
      </c>
      <c r="C20" s="98">
        <v>-47.082352335000003</v>
      </c>
      <c r="D20" s="98">
        <v>7035.4945053249994</v>
      </c>
      <c r="E20" s="98">
        <v>7198.7335669067097</v>
      </c>
      <c r="F20" s="19">
        <f>+D20-E20</f>
        <v>-163.2390615817103</v>
      </c>
      <c r="G20" s="20">
        <f>+(E20/D20)*100</f>
        <v>102.32022157729152</v>
      </c>
      <c r="J20" s="18"/>
    </row>
    <row r="21" spans="1:14" x14ac:dyDescent="0.2">
      <c r="A21" s="2" t="s">
        <v>22</v>
      </c>
      <c r="B21" s="98">
        <v>762.380872264</v>
      </c>
      <c r="C21" s="98">
        <v>0</v>
      </c>
      <c r="D21" s="98">
        <v>762.380872264</v>
      </c>
      <c r="E21" s="98">
        <v>1136.5771292181298</v>
      </c>
      <c r="F21" s="19">
        <f>+D21-E21</f>
        <v>-374.19625695412981</v>
      </c>
      <c r="G21" s="20">
        <f t="shared" si="0"/>
        <v>149.08258726939201</v>
      </c>
      <c r="J21" s="18"/>
    </row>
    <row r="22" spans="1:14" x14ac:dyDescent="0.2">
      <c r="A22" s="2" t="s">
        <v>23</v>
      </c>
      <c r="B22" s="98">
        <v>5587.0531518799999</v>
      </c>
      <c r="C22" s="98">
        <v>0</v>
      </c>
      <c r="D22" s="98">
        <v>5587.0531518799999</v>
      </c>
      <c r="E22" s="98">
        <v>5828.5776416312901</v>
      </c>
      <c r="F22" s="19">
        <f>+D22-E22</f>
        <v>-241.52448975129028</v>
      </c>
      <c r="G22" s="20">
        <f t="shared" si="0"/>
        <v>104.3229316633585</v>
      </c>
      <c r="J22" s="18"/>
    </row>
    <row r="23" spans="1:14" x14ac:dyDescent="0.2">
      <c r="A23" s="22" t="s">
        <v>24</v>
      </c>
      <c r="B23" s="23">
        <v>502596.83322418894</v>
      </c>
      <c r="C23" s="23">
        <v>-27400.722713910502</v>
      </c>
      <c r="D23" s="23">
        <v>475196.11051027849</v>
      </c>
      <c r="E23" s="23">
        <v>400911.55215834588</v>
      </c>
      <c r="F23" s="23">
        <f>+F12+F18</f>
        <v>74284.558351932588</v>
      </c>
      <c r="G23" s="24">
        <f t="shared" si="0"/>
        <v>84.36759966907897</v>
      </c>
    </row>
    <row r="24" spans="1:14" x14ac:dyDescent="0.2">
      <c r="A24" s="25" t="s">
        <v>25</v>
      </c>
      <c r="B24" s="26"/>
      <c r="C24" s="26"/>
      <c r="D24" s="26"/>
      <c r="E24" s="27"/>
      <c r="F24" s="26"/>
      <c r="G24" s="26"/>
    </row>
    <row r="25" spans="1:14" x14ac:dyDescent="0.2">
      <c r="A25" s="26"/>
      <c r="B25" s="28"/>
      <c r="C25" s="28"/>
      <c r="D25" s="28"/>
      <c r="E25" s="26"/>
      <c r="F25" s="26"/>
      <c r="G25" s="26"/>
    </row>
    <row r="26" spans="1:14" x14ac:dyDescent="0.2">
      <c r="A26" s="26"/>
      <c r="B26" s="29"/>
      <c r="C26" s="29"/>
      <c r="D26" s="29"/>
      <c r="E26" s="29"/>
      <c r="F26" s="29"/>
      <c r="G26" s="30"/>
    </row>
    <row r="27" spans="1:14" x14ac:dyDescent="0.2">
      <c r="N27" s="18"/>
    </row>
  </sheetData>
  <mergeCells count="6">
    <mergeCell ref="A6:G6"/>
    <mergeCell ref="A7:G7"/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0"/>
  <sheetViews>
    <sheetView showGridLines="0" workbookViewId="0">
      <pane xSplit="1" ySplit="11" topLeftCell="B12" activePane="bottomRight" state="frozen"/>
      <selection activeCell="B9" sqref="B9:H10"/>
      <selection pane="topRight" activeCell="B9" sqref="B9:H10"/>
      <selection pane="bottomLeft" activeCell="B9" sqref="B9:H10"/>
      <selection pane="bottomRight" activeCell="C16" sqref="C16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7109375" style="12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92" t="s">
        <v>271</v>
      </c>
      <c r="B5"/>
      <c r="C5"/>
      <c r="D5"/>
      <c r="E5"/>
      <c r="F5"/>
      <c r="G5" s="93"/>
    </row>
    <row r="6" spans="1:7" ht="12.75" x14ac:dyDescent="0.2">
      <c r="A6" s="118" t="str">
        <f>+'C1 Total ingresos'!A6</f>
        <v>Acumulado al mes de diciembre de 2024</v>
      </c>
      <c r="B6" s="118"/>
      <c r="C6" s="118"/>
      <c r="D6" s="118"/>
      <c r="E6" s="118"/>
      <c r="F6" s="118"/>
      <c r="G6" s="118"/>
    </row>
    <row r="7" spans="1:7" x14ac:dyDescent="0.2">
      <c r="A7" s="119" t="s">
        <v>0</v>
      </c>
      <c r="B7" s="119"/>
      <c r="C7" s="119"/>
      <c r="D7" s="119"/>
      <c r="E7" s="119"/>
      <c r="F7" s="119"/>
      <c r="G7" s="119"/>
    </row>
    <row r="8" spans="1:7" ht="12" thickBot="1" x14ac:dyDescent="0.25">
      <c r="A8" s="3"/>
      <c r="B8" s="3"/>
      <c r="C8" s="3"/>
      <c r="D8" s="3"/>
      <c r="E8" s="3"/>
      <c r="F8" s="3"/>
      <c r="G8" s="3"/>
    </row>
    <row r="9" spans="1:7" ht="14.25" customHeight="1" thickBot="1" x14ac:dyDescent="0.25">
      <c r="A9" s="4" t="s">
        <v>1</v>
      </c>
      <c r="B9" s="120" t="s">
        <v>2</v>
      </c>
      <c r="C9" s="120"/>
      <c r="D9" s="120"/>
      <c r="E9" s="121" t="s">
        <v>3</v>
      </c>
      <c r="F9" s="123" t="str">
        <f>+'C1 Total ingresos'!F9</f>
        <v>Aforo menos Recaudo</v>
      </c>
      <c r="G9" s="126" t="s">
        <v>5</v>
      </c>
    </row>
    <row r="10" spans="1:7" x14ac:dyDescent="0.2">
      <c r="A10" s="5"/>
      <c r="B10" s="6" t="s">
        <v>6</v>
      </c>
      <c r="C10" s="6" t="s">
        <v>7</v>
      </c>
      <c r="D10" s="6" t="s">
        <v>383</v>
      </c>
      <c r="E10" s="122"/>
      <c r="F10" s="124"/>
      <c r="G10" s="127"/>
    </row>
    <row r="11" spans="1:7" ht="18" customHeight="1" thickBot="1" x14ac:dyDescent="0.25">
      <c r="A11" s="31"/>
      <c r="B11" s="32" t="s">
        <v>8</v>
      </c>
      <c r="C11" s="32" t="s">
        <v>9</v>
      </c>
      <c r="D11" s="9" t="s">
        <v>10</v>
      </c>
      <c r="E11" s="32" t="s">
        <v>11</v>
      </c>
      <c r="F11" s="9" t="s">
        <v>12</v>
      </c>
      <c r="G11" s="10" t="s">
        <v>13</v>
      </c>
    </row>
    <row r="12" spans="1:7" x14ac:dyDescent="0.2">
      <c r="A12" s="33" t="s">
        <v>26</v>
      </c>
      <c r="B12" s="34">
        <v>315860.76</v>
      </c>
      <c r="C12" s="14">
        <v>-28395</v>
      </c>
      <c r="D12" s="34">
        <v>287465.76</v>
      </c>
      <c r="E12" s="34">
        <v>245528.4848759399</v>
      </c>
      <c r="F12" s="14">
        <f>+F13+F19+F32</f>
        <v>41937.275124060106</v>
      </c>
      <c r="G12" s="35">
        <f t="shared" ref="G12:G37" si="0">IFERROR(IF(D12&gt;0,+(E12/D12)*100,0),0)</f>
        <v>85.411384255272665</v>
      </c>
    </row>
    <row r="13" spans="1:7" x14ac:dyDescent="0.2">
      <c r="A13" s="36" t="s">
        <v>27</v>
      </c>
      <c r="B13" s="100">
        <v>166701.33100000003</v>
      </c>
      <c r="C13" s="98">
        <v>-20000</v>
      </c>
      <c r="D13" s="100">
        <v>146701.33100000003</v>
      </c>
      <c r="E13" s="100">
        <v>119734.49716248001</v>
      </c>
      <c r="F13" s="98">
        <f>SUM(F14:F18)</f>
        <v>26966.833837520015</v>
      </c>
      <c r="G13" s="37">
        <f t="shared" si="0"/>
        <v>81.61786695887578</v>
      </c>
    </row>
    <row r="14" spans="1:7" x14ac:dyDescent="0.2">
      <c r="A14" s="38" t="s">
        <v>28</v>
      </c>
      <c r="B14" s="99">
        <v>162191.96900000001</v>
      </c>
      <c r="C14" s="98">
        <v>-20000</v>
      </c>
      <c r="D14" s="99">
        <v>142191.96900000001</v>
      </c>
      <c r="E14" s="99">
        <v>117049.482428551</v>
      </c>
      <c r="F14" s="98">
        <f t="shared" ref="F14:F31" si="1">+D14-E14</f>
        <v>25142.486571449015</v>
      </c>
      <c r="G14" s="39">
        <f t="shared" si="0"/>
        <v>82.317927834975677</v>
      </c>
    </row>
    <row r="15" spans="1:7" x14ac:dyDescent="0.2">
      <c r="A15" s="38" t="s">
        <v>29</v>
      </c>
      <c r="B15" s="99">
        <v>1971.5429999999999</v>
      </c>
      <c r="C15" s="98">
        <v>0</v>
      </c>
      <c r="D15" s="99">
        <v>1971.5429999999999</v>
      </c>
      <c r="E15" s="99">
        <v>1466.8331781009999</v>
      </c>
      <c r="F15" s="98">
        <f t="shared" si="1"/>
        <v>504.70982189899996</v>
      </c>
      <c r="G15" s="39">
        <f t="shared" si="0"/>
        <v>74.400263047825987</v>
      </c>
    </row>
    <row r="16" spans="1:7" x14ac:dyDescent="0.2">
      <c r="A16" s="38" t="s">
        <v>30</v>
      </c>
      <c r="B16" s="99">
        <v>23.303000000000001</v>
      </c>
      <c r="C16" s="98">
        <v>0</v>
      </c>
      <c r="D16" s="99">
        <v>23.303000000000001</v>
      </c>
      <c r="E16" s="99">
        <v>5.8592357719999999</v>
      </c>
      <c r="F16" s="98">
        <f t="shared" si="1"/>
        <v>17.443764227999999</v>
      </c>
      <c r="G16" s="39">
        <f t="shared" si="0"/>
        <v>25.143697257863796</v>
      </c>
    </row>
    <row r="17" spans="1:7" x14ac:dyDescent="0.2">
      <c r="A17" s="38" t="s">
        <v>31</v>
      </c>
      <c r="B17" s="99">
        <v>0</v>
      </c>
      <c r="C17" s="98">
        <v>0</v>
      </c>
      <c r="D17" s="99">
        <v>0</v>
      </c>
      <c r="E17" s="99">
        <v>0.87030550500000003</v>
      </c>
      <c r="F17" s="98">
        <f t="shared" si="1"/>
        <v>-0.87030550500000003</v>
      </c>
      <c r="G17" s="39">
        <f t="shared" si="0"/>
        <v>0</v>
      </c>
    </row>
    <row r="18" spans="1:7" x14ac:dyDescent="0.2">
      <c r="A18" s="38" t="s">
        <v>32</v>
      </c>
      <c r="B18" s="99">
        <v>2514.5160000000001</v>
      </c>
      <c r="C18" s="98">
        <v>0</v>
      </c>
      <c r="D18" s="99">
        <v>2514.5160000000001</v>
      </c>
      <c r="E18" s="99">
        <v>1211.452014551</v>
      </c>
      <c r="F18" s="98">
        <f t="shared" si="1"/>
        <v>1303.063985449</v>
      </c>
      <c r="G18" s="39">
        <f t="shared" si="0"/>
        <v>48.178337880967945</v>
      </c>
    </row>
    <row r="19" spans="1:7" x14ac:dyDescent="0.2">
      <c r="A19" s="36" t="s">
        <v>33</v>
      </c>
      <c r="B19" s="100">
        <v>102687.46052457544</v>
      </c>
      <c r="C19" s="117">
        <v>-5457.4415448631298</v>
      </c>
      <c r="D19" s="100">
        <v>97230.018979712302</v>
      </c>
      <c r="E19" s="100">
        <v>88616.657412093919</v>
      </c>
      <c r="F19" s="117">
        <f>SUM(F20:F31)</f>
        <v>8613.3615676184072</v>
      </c>
      <c r="G19" s="37">
        <f t="shared" si="0"/>
        <v>91.141252816770901</v>
      </c>
    </row>
    <row r="20" spans="1:7" x14ac:dyDescent="0.2">
      <c r="A20" s="38" t="s">
        <v>34</v>
      </c>
      <c r="B20" s="99">
        <v>75779.528524575449</v>
      </c>
      <c r="C20" s="98">
        <v>-5457.4415448631298</v>
      </c>
      <c r="D20" s="99">
        <v>70322.086979712316</v>
      </c>
      <c r="E20" s="99">
        <v>64879.0145452172</v>
      </c>
      <c r="F20" s="98">
        <f t="shared" si="1"/>
        <v>5443.0724344951159</v>
      </c>
      <c r="G20" s="39">
        <f t="shared" si="0"/>
        <v>92.259796788930032</v>
      </c>
    </row>
    <row r="21" spans="1:7" x14ac:dyDescent="0.2">
      <c r="A21" s="38" t="s">
        <v>35</v>
      </c>
      <c r="B21" s="99">
        <v>589.05200000000002</v>
      </c>
      <c r="C21" s="98">
        <v>0</v>
      </c>
      <c r="D21" s="99">
        <v>589.05200000000002</v>
      </c>
      <c r="E21" s="99">
        <v>249.46002260600002</v>
      </c>
      <c r="F21" s="98">
        <f t="shared" si="1"/>
        <v>339.59197739399997</v>
      </c>
      <c r="G21" s="39">
        <f t="shared" si="0"/>
        <v>42.3494059278298</v>
      </c>
    </row>
    <row r="22" spans="1:7" x14ac:dyDescent="0.2">
      <c r="A22" s="38" t="s">
        <v>36</v>
      </c>
      <c r="B22" s="99">
        <v>526.06200000000001</v>
      </c>
      <c r="C22" s="98">
        <v>0</v>
      </c>
      <c r="D22" s="99">
        <v>526.06200000000001</v>
      </c>
      <c r="E22" s="99">
        <v>651.23771985400003</v>
      </c>
      <c r="F22" s="98">
        <f t="shared" si="1"/>
        <v>-125.17571985400002</v>
      </c>
      <c r="G22" s="39">
        <f t="shared" si="0"/>
        <v>123.79486065406739</v>
      </c>
    </row>
    <row r="23" spans="1:7" x14ac:dyDescent="0.2">
      <c r="A23" s="38" t="s">
        <v>37</v>
      </c>
      <c r="B23" s="99">
        <v>83.2</v>
      </c>
      <c r="C23" s="98">
        <v>0</v>
      </c>
      <c r="D23" s="99">
        <v>83.2</v>
      </c>
      <c r="E23" s="99">
        <v>73.241470179299995</v>
      </c>
      <c r="F23" s="98">
        <f t="shared" si="1"/>
        <v>9.9585298207000079</v>
      </c>
      <c r="G23" s="39">
        <f t="shared" si="0"/>
        <v>88.030613196274032</v>
      </c>
    </row>
    <row r="24" spans="1:7" x14ac:dyDescent="0.2">
      <c r="A24" s="38" t="s">
        <v>38</v>
      </c>
      <c r="B24" s="99">
        <v>14892.764999999999</v>
      </c>
      <c r="C24" s="98">
        <v>0</v>
      </c>
      <c r="D24" s="99">
        <v>14892.764999999999</v>
      </c>
      <c r="E24" s="99">
        <v>14088.675885000001</v>
      </c>
      <c r="F24" s="98">
        <f t="shared" si="1"/>
        <v>804.08911499999886</v>
      </c>
      <c r="G24" s="39">
        <f t="shared" si="0"/>
        <v>94.600807069741592</v>
      </c>
    </row>
    <row r="25" spans="1:7" x14ac:dyDescent="0.2">
      <c r="A25" s="38" t="s">
        <v>39</v>
      </c>
      <c r="B25" s="99">
        <v>325.41899999999998</v>
      </c>
      <c r="C25" s="98">
        <v>0</v>
      </c>
      <c r="D25" s="99">
        <v>325.41899999999998</v>
      </c>
      <c r="E25" s="99">
        <v>370.27278731440998</v>
      </c>
      <c r="F25" s="98">
        <f t="shared" si="1"/>
        <v>-44.853787314409999</v>
      </c>
      <c r="G25" s="39">
        <f t="shared" si="0"/>
        <v>113.78339535012091</v>
      </c>
    </row>
    <row r="26" spans="1:7" x14ac:dyDescent="0.2">
      <c r="A26" s="38" t="s">
        <v>40</v>
      </c>
      <c r="B26" s="99">
        <v>4461.2520000000004</v>
      </c>
      <c r="C26" s="98">
        <v>0</v>
      </c>
      <c r="D26" s="99">
        <v>4461.2520000000004</v>
      </c>
      <c r="E26" s="99">
        <v>3496.5148426999999</v>
      </c>
      <c r="F26" s="98">
        <f t="shared" si="1"/>
        <v>964.73715730000049</v>
      </c>
      <c r="G26" s="39">
        <f t="shared" si="0"/>
        <v>78.375192495290548</v>
      </c>
    </row>
    <row r="27" spans="1:7" x14ac:dyDescent="0.2">
      <c r="A27" s="38" t="s">
        <v>41</v>
      </c>
      <c r="B27" s="99">
        <v>2224.3180000000002</v>
      </c>
      <c r="C27" s="98">
        <v>0</v>
      </c>
      <c r="D27" s="99">
        <v>2224.3180000000002</v>
      </c>
      <c r="E27" s="99">
        <v>2195.0028040000002</v>
      </c>
      <c r="F27" s="98">
        <f t="shared" si="1"/>
        <v>29.315196000000014</v>
      </c>
      <c r="G27" s="39">
        <f t="shared" si="0"/>
        <v>98.68205913003446</v>
      </c>
    </row>
    <row r="28" spans="1:7" x14ac:dyDescent="0.2">
      <c r="A28" s="38" t="s">
        <v>42</v>
      </c>
      <c r="B28" s="99">
        <v>680.52099999999996</v>
      </c>
      <c r="C28" s="98">
        <v>0</v>
      </c>
      <c r="D28" s="99">
        <v>680.52099999999996</v>
      </c>
      <c r="E28" s="99">
        <v>528.72311200000001</v>
      </c>
      <c r="F28" s="98">
        <f t="shared" si="1"/>
        <v>151.79788799999994</v>
      </c>
      <c r="G28" s="39">
        <f t="shared" si="0"/>
        <v>77.693871607195092</v>
      </c>
    </row>
    <row r="29" spans="1:7" x14ac:dyDescent="0.2">
      <c r="A29" s="38" t="s">
        <v>43</v>
      </c>
      <c r="B29" s="99">
        <v>1603.586</v>
      </c>
      <c r="C29" s="98">
        <v>0</v>
      </c>
      <c r="D29" s="99">
        <v>1603.586</v>
      </c>
      <c r="E29" s="99">
        <v>1811.6191972229999</v>
      </c>
      <c r="F29" s="98">
        <f t="shared" si="1"/>
        <v>-208.03319722299989</v>
      </c>
      <c r="G29" s="39">
        <f t="shared" si="0"/>
        <v>112.97299909222205</v>
      </c>
    </row>
    <row r="30" spans="1:7" x14ac:dyDescent="0.2">
      <c r="A30" s="38" t="s">
        <v>44</v>
      </c>
      <c r="B30" s="99">
        <v>256.86500000000001</v>
      </c>
      <c r="C30" s="98">
        <v>0</v>
      </c>
      <c r="D30" s="99">
        <v>256.86500000000001</v>
      </c>
      <c r="E30" s="99">
        <v>6.5814999999999999E-2</v>
      </c>
      <c r="F30" s="98">
        <f t="shared" si="1"/>
        <v>256.79918500000002</v>
      </c>
      <c r="G30" s="39">
        <f t="shared" si="0"/>
        <v>2.56224086582446E-2</v>
      </c>
    </row>
    <row r="31" spans="1:7" x14ac:dyDescent="0.2">
      <c r="A31" s="38" t="s">
        <v>45</v>
      </c>
      <c r="B31" s="99">
        <v>1264.8920000000001</v>
      </c>
      <c r="C31" s="98">
        <v>0</v>
      </c>
      <c r="D31" s="99">
        <v>1264.8920000000001</v>
      </c>
      <c r="E31" s="99">
        <v>272.82921099999999</v>
      </c>
      <c r="F31" s="98">
        <f t="shared" si="1"/>
        <v>992.06278900000007</v>
      </c>
      <c r="G31" s="39">
        <f t="shared" si="0"/>
        <v>21.569368056719465</v>
      </c>
    </row>
    <row r="32" spans="1:7" x14ac:dyDescent="0.2">
      <c r="A32" s="36" t="s">
        <v>46</v>
      </c>
      <c r="B32" s="100">
        <v>46471.968475424554</v>
      </c>
      <c r="C32" s="98">
        <v>-2937.5584551368706</v>
      </c>
      <c r="D32" s="100">
        <v>43534.41002028768</v>
      </c>
      <c r="E32" s="100">
        <v>37177.330301365997</v>
      </c>
      <c r="F32" s="98">
        <f>+SUM(F33:F34)</f>
        <v>6357.0797189216828</v>
      </c>
      <c r="G32" s="37">
        <f t="shared" si="0"/>
        <v>85.39757466344625</v>
      </c>
    </row>
    <row r="33" spans="1:7" x14ac:dyDescent="0.2">
      <c r="A33" s="38" t="s">
        <v>47</v>
      </c>
      <c r="B33" s="99">
        <v>5682.38</v>
      </c>
      <c r="C33" s="98">
        <v>0</v>
      </c>
      <c r="D33" s="99">
        <v>5682.38</v>
      </c>
      <c r="E33" s="99">
        <v>5248.9610718387912</v>
      </c>
      <c r="F33" s="98">
        <f>+D33-E33</f>
        <v>433.4189281612089</v>
      </c>
      <c r="G33" s="39">
        <f t="shared" si="0"/>
        <v>92.372581063547159</v>
      </c>
    </row>
    <row r="34" spans="1:7" x14ac:dyDescent="0.2">
      <c r="A34" s="38" t="s">
        <v>48</v>
      </c>
      <c r="B34" s="99">
        <v>40789.588475424556</v>
      </c>
      <c r="C34" s="98">
        <v>-2937.5584551368706</v>
      </c>
      <c r="D34" s="99">
        <v>37852.030020287682</v>
      </c>
      <c r="E34" s="99">
        <v>31928.369229527209</v>
      </c>
      <c r="F34" s="98">
        <f>+D34-E34</f>
        <v>5923.6607907604739</v>
      </c>
      <c r="G34" s="39">
        <f t="shared" si="0"/>
        <v>84.350480575056224</v>
      </c>
    </row>
    <row r="35" spans="1:7" x14ac:dyDescent="0.2">
      <c r="A35" s="33" t="s">
        <v>49</v>
      </c>
      <c r="B35" s="34">
        <v>1539.4459999999999</v>
      </c>
      <c r="C35" s="14">
        <v>0</v>
      </c>
      <c r="D35" s="34">
        <v>1539.4459999999999</v>
      </c>
      <c r="E35" s="34">
        <v>1650.4311574757098</v>
      </c>
      <c r="F35" s="14">
        <f>+F36</f>
        <v>-110.98515747570991</v>
      </c>
      <c r="G35" s="40">
        <f t="shared" si="0"/>
        <v>107.20942192683016</v>
      </c>
    </row>
    <row r="36" spans="1:7" x14ac:dyDescent="0.2">
      <c r="A36" s="38" t="s">
        <v>50</v>
      </c>
      <c r="B36" s="99">
        <v>1539.4459999999999</v>
      </c>
      <c r="C36" s="98">
        <v>0</v>
      </c>
      <c r="D36" s="99">
        <v>1539.4459999999999</v>
      </c>
      <c r="E36" s="99">
        <v>1650.4311574757098</v>
      </c>
      <c r="F36" s="98">
        <f>+D36-E36</f>
        <v>-110.98515747570991</v>
      </c>
      <c r="G36" s="39">
        <f t="shared" si="0"/>
        <v>107.20942192683016</v>
      </c>
    </row>
    <row r="37" spans="1:7" x14ac:dyDescent="0.2">
      <c r="A37" s="22" t="s">
        <v>51</v>
      </c>
      <c r="B37" s="101">
        <v>317400.20600000001</v>
      </c>
      <c r="C37" s="23">
        <v>-28395</v>
      </c>
      <c r="D37" s="101">
        <v>289005.20600000001</v>
      </c>
      <c r="E37" s="101">
        <v>247178.91603341562</v>
      </c>
      <c r="F37" s="23">
        <f>+F12+F35</f>
        <v>41826.289966584394</v>
      </c>
      <c r="G37" s="41">
        <f t="shared" si="0"/>
        <v>85.52749601106342</v>
      </c>
    </row>
    <row r="38" spans="1:7" x14ac:dyDescent="0.2">
      <c r="A38" s="42" t="str">
        <f>+'C1 Total ingresos'!A24</f>
        <v>Fuente: Ministerio de Hacienda y Crédito Público. Ejecución de ingresos y gastos de las entidades del Presupuesto General de la Nación.</v>
      </c>
      <c r="B38" s="42"/>
      <c r="C38" s="42"/>
      <c r="D38" s="42"/>
      <c r="E38" s="42"/>
      <c r="F38" s="42"/>
      <c r="G38" s="43"/>
    </row>
    <row r="39" spans="1:7" hidden="1" x14ac:dyDescent="0.2">
      <c r="A39" s="44" t="s">
        <v>52</v>
      </c>
      <c r="B39" s="45"/>
      <c r="C39" s="45"/>
      <c r="D39" s="45"/>
      <c r="E39" s="45"/>
      <c r="F39" s="46"/>
      <c r="G39" s="47"/>
    </row>
    <row r="40" spans="1:7" ht="26.25" customHeight="1" x14ac:dyDescent="0.2">
      <c r="A40" s="125" t="s">
        <v>53</v>
      </c>
      <c r="B40" s="125"/>
      <c r="C40" s="125"/>
      <c r="D40" s="125"/>
      <c r="E40" s="125"/>
      <c r="F40" s="125"/>
      <c r="G40" s="125"/>
    </row>
  </sheetData>
  <mergeCells count="7">
    <mergeCell ref="A40:G40"/>
    <mergeCell ref="A6:G6"/>
    <mergeCell ref="A7:G7"/>
    <mergeCell ref="B9:D9"/>
    <mergeCell ref="E9:E10"/>
    <mergeCell ref="F9:F10"/>
    <mergeCell ref="G9:G10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ignoredErrors>
    <ignoredError sqref="F32 F35 F19" formula="1"/>
    <ignoredError sqref="E11 B11:C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activeCell="B9" sqref="B9:H10"/>
      <selection pane="topRight" activeCell="B9" sqref="B9:H10"/>
      <selection pane="bottomLeft" activeCell="B9" sqref="B9:H10"/>
      <selection pane="bottomRight" activeCell="B12" sqref="B12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92" t="s">
        <v>272</v>
      </c>
      <c r="B5" s="28"/>
      <c r="C5" s="28"/>
      <c r="D5" s="28"/>
      <c r="E5" s="28"/>
      <c r="F5" s="28"/>
    </row>
    <row r="6" spans="1:7" ht="12.75" x14ac:dyDescent="0.2">
      <c r="A6" s="92" t="str">
        <f>+'C1 Total ingresos'!A6</f>
        <v>Acumulado al mes de diciembre de 2024</v>
      </c>
    </row>
    <row r="7" spans="1:7" x14ac:dyDescent="0.2">
      <c r="A7" s="1" t="s">
        <v>0</v>
      </c>
      <c r="B7" s="28"/>
      <c r="C7" s="28"/>
      <c r="D7" s="28"/>
      <c r="E7" s="28"/>
      <c r="F7" s="28"/>
    </row>
    <row r="8" spans="1:7" ht="12" thickBot="1" x14ac:dyDescent="0.25">
      <c r="A8" s="48"/>
      <c r="B8" s="28"/>
      <c r="C8" s="28"/>
      <c r="D8" s="28"/>
      <c r="E8" s="28"/>
      <c r="F8" s="28"/>
    </row>
    <row r="9" spans="1:7" ht="15" customHeight="1" thickBot="1" x14ac:dyDescent="0.25">
      <c r="A9" s="49" t="s">
        <v>1</v>
      </c>
      <c r="B9" s="128" t="s">
        <v>2</v>
      </c>
      <c r="C9" s="128"/>
      <c r="D9" s="128"/>
      <c r="E9" s="129" t="s">
        <v>3</v>
      </c>
      <c r="F9" s="131" t="str">
        <f>+'C1 Total ingresos'!F9</f>
        <v>Aforo menos Recaudo</v>
      </c>
      <c r="G9" s="131" t="s">
        <v>5</v>
      </c>
    </row>
    <row r="10" spans="1:7" x14ac:dyDescent="0.2">
      <c r="A10" s="50"/>
      <c r="B10" s="6" t="s">
        <v>6</v>
      </c>
      <c r="C10" s="6" t="s">
        <v>7</v>
      </c>
      <c r="D10" s="6" t="s">
        <v>383</v>
      </c>
      <c r="E10" s="130"/>
      <c r="F10" s="124"/>
      <c r="G10" s="124"/>
    </row>
    <row r="11" spans="1:7" ht="12" thickBot="1" x14ac:dyDescent="0.25">
      <c r="A11" s="31"/>
      <c r="B11" s="32" t="s">
        <v>8</v>
      </c>
      <c r="C11" s="32" t="s">
        <v>9</v>
      </c>
      <c r="D11" s="9" t="s">
        <v>10</v>
      </c>
      <c r="E11" s="32" t="s">
        <v>11</v>
      </c>
      <c r="F11" s="9" t="s">
        <v>12</v>
      </c>
      <c r="G11" s="10" t="s">
        <v>13</v>
      </c>
    </row>
    <row r="12" spans="1:7" x14ac:dyDescent="0.2">
      <c r="A12" s="51" t="s">
        <v>54</v>
      </c>
      <c r="B12" s="52">
        <v>46250</v>
      </c>
      <c r="C12" s="52">
        <v>27458</v>
      </c>
      <c r="D12" s="52">
        <v>73708</v>
      </c>
      <c r="E12" s="52">
        <v>47717.365954689099</v>
      </c>
      <c r="F12" s="52">
        <f>+D12-E12</f>
        <v>25990.634045310901</v>
      </c>
      <c r="G12" s="53">
        <f t="shared" ref="G12:G23" si="0">IFERROR(IF(D12&gt;0,+(E12/D12)*100,0),0)</f>
        <v>64.738381118317008</v>
      </c>
    </row>
    <row r="13" spans="1:7" x14ac:dyDescent="0.2">
      <c r="A13" s="55" t="s">
        <v>55</v>
      </c>
      <c r="B13" s="52">
        <v>28249.460390333999</v>
      </c>
      <c r="C13" s="52">
        <v>-27456</v>
      </c>
      <c r="D13" s="52">
        <v>793.46039033399995</v>
      </c>
      <c r="E13" s="52">
        <v>92.642797999999999</v>
      </c>
      <c r="F13" s="52">
        <f t="shared" ref="F13:F22" si="1">+D13-E13</f>
        <v>700.81759233399998</v>
      </c>
      <c r="G13" s="53">
        <f t="shared" si="0"/>
        <v>11.675793666398754</v>
      </c>
    </row>
    <row r="14" spans="1:7" x14ac:dyDescent="0.2">
      <c r="A14" s="51" t="s">
        <v>56</v>
      </c>
      <c r="B14" s="52">
        <v>27430.657899999998</v>
      </c>
      <c r="C14" s="52">
        <v>0</v>
      </c>
      <c r="D14" s="52">
        <v>27430.657899999998</v>
      </c>
      <c r="E14" s="52">
        <v>27079.186152123802</v>
      </c>
      <c r="F14" s="52">
        <f t="shared" si="1"/>
        <v>351.47174787619588</v>
      </c>
      <c r="G14" s="53">
        <f t="shared" si="0"/>
        <v>98.718690054181323</v>
      </c>
    </row>
    <row r="15" spans="1:7" ht="13.5" customHeight="1" x14ac:dyDescent="0.2">
      <c r="A15" s="51" t="s">
        <v>57</v>
      </c>
      <c r="B15" s="52">
        <v>25549.076000000001</v>
      </c>
      <c r="C15" s="52">
        <v>0</v>
      </c>
      <c r="D15" s="52">
        <v>25549.076000000001</v>
      </c>
      <c r="E15" s="52">
        <v>21044.641183538999</v>
      </c>
      <c r="F15" s="52">
        <f t="shared" si="1"/>
        <v>4504.4348164610019</v>
      </c>
      <c r="G15" s="53">
        <f t="shared" si="0"/>
        <v>82.369480538313795</v>
      </c>
    </row>
    <row r="16" spans="1:7" x14ac:dyDescent="0.2">
      <c r="A16" s="51" t="s">
        <v>58</v>
      </c>
      <c r="B16" s="52">
        <v>5892.3230000000003</v>
      </c>
      <c r="C16" s="52">
        <v>0</v>
      </c>
      <c r="D16" s="52">
        <v>5892.3230000000003</v>
      </c>
      <c r="E16" s="52">
        <v>0</v>
      </c>
      <c r="F16" s="52">
        <f t="shared" si="1"/>
        <v>5892.3230000000003</v>
      </c>
      <c r="G16" s="53">
        <f t="shared" si="0"/>
        <v>0</v>
      </c>
    </row>
    <row r="17" spans="1:7" x14ac:dyDescent="0.2">
      <c r="A17" s="51" t="s">
        <v>59</v>
      </c>
      <c r="B17" s="52">
        <v>3940.3402453690001</v>
      </c>
      <c r="C17" s="52">
        <v>0</v>
      </c>
      <c r="D17" s="52">
        <v>3940.3402453690001</v>
      </c>
      <c r="E17" s="52">
        <v>3990.6162908819997</v>
      </c>
      <c r="F17" s="52">
        <f t="shared" si="1"/>
        <v>-50.276045512999644</v>
      </c>
      <c r="G17" s="53">
        <f t="shared" si="0"/>
        <v>101.27593157905812</v>
      </c>
    </row>
    <row r="18" spans="1:7" x14ac:dyDescent="0.2">
      <c r="A18" s="51" t="s">
        <v>60</v>
      </c>
      <c r="B18" s="52">
        <v>2000</v>
      </c>
      <c r="C18" s="52">
        <v>0</v>
      </c>
      <c r="D18" s="52">
        <v>2000</v>
      </c>
      <c r="E18" s="52">
        <v>928.47871270856001</v>
      </c>
      <c r="F18" s="52">
        <f t="shared" si="1"/>
        <v>1071.5212872914399</v>
      </c>
      <c r="G18" s="53">
        <f t="shared" si="0"/>
        <v>46.423935635428002</v>
      </c>
    </row>
    <row r="19" spans="1:7" x14ac:dyDescent="0.2">
      <c r="A19" s="51" t="s">
        <v>61</v>
      </c>
      <c r="B19" s="52">
        <v>1325.472</v>
      </c>
      <c r="C19" s="52">
        <v>0</v>
      </c>
      <c r="D19" s="52">
        <v>1325.472</v>
      </c>
      <c r="E19" s="52">
        <v>843.84012303617999</v>
      </c>
      <c r="F19" s="52">
        <f t="shared" si="1"/>
        <v>481.63187696381999</v>
      </c>
      <c r="G19" s="53">
        <f t="shared" si="0"/>
        <v>63.663368448083403</v>
      </c>
    </row>
    <row r="20" spans="1:7" x14ac:dyDescent="0.2">
      <c r="A20" s="51" t="s">
        <v>62</v>
      </c>
      <c r="B20" s="52">
        <v>174.52799999999999</v>
      </c>
      <c r="C20" s="52">
        <v>0</v>
      </c>
      <c r="D20" s="52">
        <v>174.52799999999999</v>
      </c>
      <c r="E20" s="52">
        <v>944.36337358191008</v>
      </c>
      <c r="F20" s="52">
        <f t="shared" si="1"/>
        <v>-769.83537358191006</v>
      </c>
      <c r="G20" s="53">
        <f t="shared" si="0"/>
        <v>541.09562567720366</v>
      </c>
    </row>
    <row r="21" spans="1:7" x14ac:dyDescent="0.2">
      <c r="A21" s="55" t="s">
        <v>63</v>
      </c>
      <c r="B21" s="52">
        <v>7.8214222539999998</v>
      </c>
      <c r="C21" s="52">
        <v>70.126146501999997</v>
      </c>
      <c r="D21" s="52">
        <v>77.947568755999995</v>
      </c>
      <c r="E21" s="52">
        <v>115.08666280242998</v>
      </c>
      <c r="F21" s="52">
        <f t="shared" si="1"/>
        <v>-37.139094046429989</v>
      </c>
      <c r="G21" s="53">
        <f t="shared" si="0"/>
        <v>147.64625072872619</v>
      </c>
    </row>
    <row r="22" spans="1:7" x14ac:dyDescent="0.2">
      <c r="A22" s="51" t="s">
        <v>64</v>
      </c>
      <c r="B22" s="52">
        <v>0</v>
      </c>
      <c r="C22" s="52">
        <v>0</v>
      </c>
      <c r="D22" s="52">
        <v>0</v>
      </c>
      <c r="E22" s="52">
        <v>11.256964472409999</v>
      </c>
      <c r="F22" s="52">
        <f t="shared" si="1"/>
        <v>-11.256964472409999</v>
      </c>
      <c r="G22" s="53">
        <f t="shared" si="0"/>
        <v>0</v>
      </c>
    </row>
    <row r="23" spans="1:7" x14ac:dyDescent="0.2">
      <c r="A23" s="22" t="s">
        <v>65</v>
      </c>
      <c r="B23" s="102">
        <v>140819.67895795702</v>
      </c>
      <c r="C23" s="102">
        <v>72.126146501999997</v>
      </c>
      <c r="D23" s="102">
        <v>140891.80510445902</v>
      </c>
      <c r="E23" s="102">
        <v>102767.47821583539</v>
      </c>
      <c r="F23" s="56">
        <f>SUM(F12:F22)</f>
        <v>38124.326888623596</v>
      </c>
      <c r="G23" s="24">
        <f t="shared" si="0"/>
        <v>72.940706622107825</v>
      </c>
    </row>
    <row r="24" spans="1:7" x14ac:dyDescent="0.2">
      <c r="A24" s="25" t="str">
        <f>+'C1 Total ingresos'!A24</f>
        <v>Fuente: Ministerio de Hacienda y Crédito Público. Ejecución de ingresos y gastos de las entidades del Presupuesto General de la Nación.</v>
      </c>
      <c r="B24" s="26"/>
      <c r="C24" s="26"/>
      <c r="D24" s="26"/>
      <c r="E24" s="26"/>
      <c r="F24" s="26"/>
      <c r="G24" s="26"/>
    </row>
  </sheetData>
  <mergeCells count="4">
    <mergeCell ref="B9:D9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26"/>
  <sheetViews>
    <sheetView showGridLines="0" workbookViewId="0">
      <selection activeCell="G25" sqref="G25"/>
    </sheetView>
  </sheetViews>
  <sheetFormatPr baseColWidth="10" defaultRowHeight="11.25" x14ac:dyDescent="0.2"/>
  <cols>
    <col min="1" max="1" width="44.42578125" style="2" bestFit="1" customWidth="1"/>
    <col min="2" max="2" width="6.85546875" style="2" bestFit="1" customWidth="1"/>
    <col min="3" max="3" width="11.28515625" style="2" bestFit="1" customWidth="1"/>
    <col min="4" max="4" width="11.42578125" style="2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92" t="s">
        <v>273</v>
      </c>
    </row>
    <row r="6" spans="1:7" ht="12.75" x14ac:dyDescent="0.2">
      <c r="A6" s="92" t="str">
        <f>+'C1 Total ingresos'!A6</f>
        <v>Acumulado al mes de diciembre de 2024</v>
      </c>
    </row>
    <row r="7" spans="1:7" x14ac:dyDescent="0.2">
      <c r="A7" s="1" t="s">
        <v>0</v>
      </c>
      <c r="B7" s="48"/>
      <c r="C7" s="48"/>
      <c r="D7" s="48"/>
      <c r="E7" s="48"/>
      <c r="F7" s="48"/>
      <c r="G7" s="48"/>
    </row>
    <row r="8" spans="1:7" ht="12" thickBot="1" x14ac:dyDescent="0.25">
      <c r="A8" s="1"/>
      <c r="B8" s="48"/>
      <c r="C8" s="48"/>
      <c r="D8" s="48"/>
      <c r="E8" s="48"/>
      <c r="F8" s="48"/>
      <c r="G8" s="48"/>
    </row>
    <row r="9" spans="1:7" ht="12" thickBot="1" x14ac:dyDescent="0.25">
      <c r="A9" s="57" t="s">
        <v>1</v>
      </c>
      <c r="B9" s="128" t="s">
        <v>2</v>
      </c>
      <c r="C9" s="128"/>
      <c r="D9" s="128"/>
      <c r="E9" s="132" t="s">
        <v>3</v>
      </c>
      <c r="F9" s="131" t="str">
        <f>+'C1 Total ingresos'!F9</f>
        <v>Aforo menos Recaudo</v>
      </c>
      <c r="G9" s="131" t="s">
        <v>5</v>
      </c>
    </row>
    <row r="10" spans="1:7" x14ac:dyDescent="0.2">
      <c r="A10" s="5"/>
      <c r="B10" s="6" t="s">
        <v>6</v>
      </c>
      <c r="C10" s="6" t="s">
        <v>7</v>
      </c>
      <c r="D10" s="6" t="s">
        <v>383</v>
      </c>
      <c r="E10" s="122"/>
      <c r="F10" s="124"/>
      <c r="G10" s="124"/>
    </row>
    <row r="11" spans="1:7" ht="12" thickBot="1" x14ac:dyDescent="0.25">
      <c r="A11" s="7"/>
      <c r="B11" s="8" t="s">
        <v>8</v>
      </c>
      <c r="C11" s="8" t="s">
        <v>9</v>
      </c>
      <c r="D11" s="9" t="s">
        <v>10</v>
      </c>
      <c r="E11" s="8" t="s">
        <v>11</v>
      </c>
      <c r="F11" s="9" t="s">
        <v>12</v>
      </c>
      <c r="G11" s="10" t="s">
        <v>13</v>
      </c>
    </row>
    <row r="12" spans="1:7" ht="15" customHeight="1" x14ac:dyDescent="0.2">
      <c r="A12" s="2" t="s">
        <v>66</v>
      </c>
      <c r="B12" s="89">
        <v>2889.103705</v>
      </c>
      <c r="C12" s="89">
        <v>0</v>
      </c>
      <c r="D12" s="89">
        <v>2889.103705</v>
      </c>
      <c r="E12" s="89">
        <v>2510.5502738527798</v>
      </c>
      <c r="F12" s="89">
        <f>+D12-E12</f>
        <v>378.55343114722018</v>
      </c>
      <c r="G12" s="90">
        <f>IFERROR(IF(D12&gt;0,+(E12/D12)*100,0),0)</f>
        <v>86.897201699887745</v>
      </c>
    </row>
    <row r="13" spans="1:7" ht="15" customHeight="1" x14ac:dyDescent="0.2">
      <c r="A13" s="2" t="s">
        <v>67</v>
      </c>
      <c r="B13" s="89">
        <v>1533.324849915</v>
      </c>
      <c r="C13" s="89">
        <v>0</v>
      </c>
      <c r="D13" s="89">
        <v>1533.324849915</v>
      </c>
      <c r="E13" s="89">
        <v>1246.23453372417</v>
      </c>
      <c r="F13" s="89">
        <f t="shared" ref="F13:F24" si="0">+D13-E13</f>
        <v>287.09031619082998</v>
      </c>
      <c r="G13" s="90">
        <f t="shared" ref="G13:G24" si="1">IFERROR(IF(D13&gt;0,+(E13/D13)*100,0),0)</f>
        <v>81.276614919092665</v>
      </c>
    </row>
    <row r="14" spans="1:7" ht="15" customHeight="1" x14ac:dyDescent="0.2">
      <c r="A14" s="2" t="s">
        <v>68</v>
      </c>
      <c r="B14" s="89">
        <v>1442.462</v>
      </c>
      <c r="C14" s="89">
        <v>0</v>
      </c>
      <c r="D14" s="89">
        <v>1442.462</v>
      </c>
      <c r="E14" s="89">
        <v>1550.50667276992</v>
      </c>
      <c r="F14" s="89">
        <f t="shared" si="0"/>
        <v>-108.04467276992</v>
      </c>
      <c r="G14" s="90">
        <f t="shared" si="1"/>
        <v>107.49029595025172</v>
      </c>
    </row>
    <row r="15" spans="1:7" ht="15" customHeight="1" x14ac:dyDescent="0.2">
      <c r="A15" s="2" t="s">
        <v>69</v>
      </c>
      <c r="B15" s="89">
        <v>1355.2280000000001</v>
      </c>
      <c r="C15" s="89">
        <v>0</v>
      </c>
      <c r="D15" s="89">
        <v>1355.2280000000001</v>
      </c>
      <c r="E15" s="89">
        <v>1542.4181513258998</v>
      </c>
      <c r="F15" s="89">
        <f t="shared" si="0"/>
        <v>-187.19015132589971</v>
      </c>
      <c r="G15" s="90">
        <f t="shared" si="1"/>
        <v>113.8124471547149</v>
      </c>
    </row>
    <row r="16" spans="1:7" ht="15" customHeight="1" x14ac:dyDescent="0.2">
      <c r="A16" s="2" t="s">
        <v>70</v>
      </c>
      <c r="B16" s="89">
        <v>1254.1189999999999</v>
      </c>
      <c r="C16" s="89">
        <v>0</v>
      </c>
      <c r="D16" s="89">
        <v>1254.1189999999999</v>
      </c>
      <c r="E16" s="89">
        <v>1515.206034953</v>
      </c>
      <c r="F16" s="89">
        <f t="shared" si="0"/>
        <v>-261.08703495300006</v>
      </c>
      <c r="G16" s="90">
        <f t="shared" si="1"/>
        <v>120.81836212935137</v>
      </c>
    </row>
    <row r="17" spans="1:7" ht="15" customHeight="1" x14ac:dyDescent="0.2">
      <c r="A17" s="2" t="s">
        <v>71</v>
      </c>
      <c r="B17" s="89">
        <v>1203.3301961960001</v>
      </c>
      <c r="C17" s="89">
        <v>0</v>
      </c>
      <c r="D17" s="89">
        <v>1203.3301961960001</v>
      </c>
      <c r="E17" s="89">
        <v>2513.9737642538398</v>
      </c>
      <c r="F17" s="89">
        <f t="shared" si="0"/>
        <v>-1310.6435680578397</v>
      </c>
      <c r="G17" s="90">
        <f t="shared" si="1"/>
        <v>208.91803199164133</v>
      </c>
    </row>
    <row r="18" spans="1:7" ht="15" customHeight="1" x14ac:dyDescent="0.2">
      <c r="A18" s="2" t="s">
        <v>72</v>
      </c>
      <c r="B18" s="89">
        <v>1113.733219</v>
      </c>
      <c r="C18" s="89">
        <v>0</v>
      </c>
      <c r="D18" s="89">
        <v>1113.733219</v>
      </c>
      <c r="E18" s="89">
        <v>1054.7788076905201</v>
      </c>
      <c r="F18" s="89">
        <f t="shared" si="0"/>
        <v>58.954411309479838</v>
      </c>
      <c r="G18" s="90">
        <f t="shared" si="1"/>
        <v>94.70659487355384</v>
      </c>
    </row>
    <row r="19" spans="1:7" ht="15" customHeight="1" x14ac:dyDescent="0.2">
      <c r="A19" s="2" t="s">
        <v>73</v>
      </c>
      <c r="B19" s="89">
        <v>544.95903289800003</v>
      </c>
      <c r="C19" s="89">
        <v>0</v>
      </c>
      <c r="D19" s="89">
        <v>544.95903289800003</v>
      </c>
      <c r="E19" s="89">
        <v>719.78306086456996</v>
      </c>
      <c r="F19" s="89">
        <f t="shared" si="0"/>
        <v>-174.82402796656993</v>
      </c>
      <c r="G19" s="90">
        <f t="shared" si="1"/>
        <v>132.08021473410309</v>
      </c>
    </row>
    <row r="20" spans="1:7" ht="15" customHeight="1" x14ac:dyDescent="0.2">
      <c r="A20" s="2" t="s">
        <v>74</v>
      </c>
      <c r="B20" s="89">
        <v>544.56799999999998</v>
      </c>
      <c r="C20" s="89">
        <v>0</v>
      </c>
      <c r="D20" s="89">
        <v>544.56799999999998</v>
      </c>
      <c r="E20" s="89">
        <v>533.55086976145003</v>
      </c>
      <c r="F20" s="89">
        <f t="shared" si="0"/>
        <v>11.017130238549953</v>
      </c>
      <c r="G20" s="90">
        <f t="shared" si="1"/>
        <v>97.976904585184968</v>
      </c>
    </row>
    <row r="21" spans="1:7" ht="15" customHeight="1" x14ac:dyDescent="0.2">
      <c r="A21" s="2" t="s">
        <v>75</v>
      </c>
      <c r="B21" s="89">
        <v>470.24390161899998</v>
      </c>
      <c r="C21" s="89">
        <v>0</v>
      </c>
      <c r="D21" s="89">
        <v>470.24390161899998</v>
      </c>
      <c r="E21" s="89">
        <v>522.75525244002006</v>
      </c>
      <c r="F21" s="89">
        <f t="shared" si="0"/>
        <v>-52.511350821020073</v>
      </c>
      <c r="G21" s="90">
        <f t="shared" si="1"/>
        <v>111.16683292228331</v>
      </c>
    </row>
    <row r="22" spans="1:7" ht="15" customHeight="1" x14ac:dyDescent="0.2">
      <c r="A22" s="2" t="s">
        <v>76</v>
      </c>
      <c r="B22" s="89">
        <v>402.17200000000003</v>
      </c>
      <c r="C22" s="89">
        <v>0</v>
      </c>
      <c r="D22" s="89">
        <v>402.17200000000003</v>
      </c>
      <c r="E22" s="89">
        <v>546.67237143267994</v>
      </c>
      <c r="F22" s="89">
        <f t="shared" si="0"/>
        <v>-144.50037143267991</v>
      </c>
      <c r="G22" s="90">
        <f t="shared" si="1"/>
        <v>135.92999299620061</v>
      </c>
    </row>
    <row r="23" spans="1:7" ht="15" customHeight="1" x14ac:dyDescent="0.2">
      <c r="A23" s="2" t="s">
        <v>77</v>
      </c>
      <c r="B23" s="89">
        <v>219.971</v>
      </c>
      <c r="C23" s="89">
        <v>0</v>
      </c>
      <c r="D23" s="89">
        <v>219.971</v>
      </c>
      <c r="E23" s="89">
        <v>231.40117619129001</v>
      </c>
      <c r="F23" s="89">
        <f t="shared" si="0"/>
        <v>-11.430176191290002</v>
      </c>
      <c r="G23" s="90">
        <f t="shared" si="1"/>
        <v>105.19621958862304</v>
      </c>
    </row>
    <row r="24" spans="1:7" ht="15" customHeight="1" x14ac:dyDescent="0.2">
      <c r="A24" s="2" t="s">
        <v>78</v>
      </c>
      <c r="B24" s="89">
        <v>2234.1146946889985</v>
      </c>
      <c r="C24" s="89">
        <v>0</v>
      </c>
      <c r="D24" s="89">
        <v>2234.1146946889985</v>
      </c>
      <c r="E24" s="89">
        <v>3077.6861308712851</v>
      </c>
      <c r="F24" s="89">
        <f t="shared" si="0"/>
        <v>-843.57143618228656</v>
      </c>
      <c r="G24" s="90">
        <f t="shared" si="1"/>
        <v>137.75864498754916</v>
      </c>
    </row>
    <row r="25" spans="1:7" ht="14.25" customHeight="1" x14ac:dyDescent="0.2">
      <c r="A25" s="58" t="s">
        <v>79</v>
      </c>
      <c r="B25" s="103">
        <v>15207.329599316998</v>
      </c>
      <c r="C25" s="103">
        <v>0</v>
      </c>
      <c r="D25" s="103">
        <v>15207.329599316998</v>
      </c>
      <c r="E25" s="103">
        <v>17565.517100131423</v>
      </c>
      <c r="F25" s="59">
        <f>SUM(F12:F24)</f>
        <v>-2358.1875008144261</v>
      </c>
      <c r="G25" s="24">
        <f>IFERROR(IF(D25&gt;0,+(E25/D25)*100,0),0)</f>
        <v>115.50691385633107</v>
      </c>
    </row>
    <row r="26" spans="1:7" ht="12" customHeight="1" x14ac:dyDescent="0.2">
      <c r="A26" s="133" t="str">
        <f>+'C1 Total ingresos'!A24</f>
        <v>Fuente: Ministerio de Hacienda y Crédito Público. Ejecución de ingresos y gastos de las entidades del Presupuesto General de la Nación.</v>
      </c>
      <c r="B26" s="133"/>
      <c r="C26" s="133"/>
      <c r="D26" s="133"/>
      <c r="E26" s="133"/>
      <c r="F26" s="133"/>
      <c r="G26" s="133"/>
    </row>
  </sheetData>
  <mergeCells count="5">
    <mergeCell ref="B9:D9"/>
    <mergeCell ref="E9:E10"/>
    <mergeCell ref="F9:F10"/>
    <mergeCell ref="G9:G10"/>
    <mergeCell ref="A26:G26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activeCell="B9" sqref="B9:H10"/>
      <selection pane="topRight" activeCell="B9" sqref="B9:H10"/>
      <selection pane="bottomLeft" activeCell="B9" sqref="B9:H10"/>
      <selection pane="bottomRight" activeCell="C12" sqref="C12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9.7109375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94" t="s">
        <v>274</v>
      </c>
    </row>
    <row r="6" spans="1:10" ht="12.75" x14ac:dyDescent="0.2">
      <c r="A6" s="94" t="str">
        <f>+'C1 Total ingresos'!A6</f>
        <v>Acumulado al mes de diciembre de 2024</v>
      </c>
    </row>
    <row r="7" spans="1:10" x14ac:dyDescent="0.2">
      <c r="A7" s="5" t="s">
        <v>0</v>
      </c>
      <c r="B7" s="48"/>
      <c r="C7" s="48"/>
      <c r="D7" s="48"/>
      <c r="E7" s="48"/>
      <c r="F7" s="48"/>
      <c r="G7" s="48"/>
    </row>
    <row r="8" spans="1:10" ht="12" thickBot="1" x14ac:dyDescent="0.25">
      <c r="A8" s="5"/>
      <c r="B8" s="48"/>
      <c r="C8" s="48"/>
      <c r="D8" s="48"/>
      <c r="E8" s="48"/>
      <c r="F8" s="48"/>
      <c r="G8" s="48"/>
    </row>
    <row r="9" spans="1:10" ht="12" thickBot="1" x14ac:dyDescent="0.25">
      <c r="A9" s="57" t="s">
        <v>1</v>
      </c>
      <c r="B9" s="128" t="s">
        <v>2</v>
      </c>
      <c r="C9" s="128"/>
      <c r="D9" s="128"/>
      <c r="E9" s="132" t="s">
        <v>3</v>
      </c>
      <c r="F9" s="131" t="s">
        <v>4</v>
      </c>
      <c r="G9" s="131" t="s">
        <v>5</v>
      </c>
    </row>
    <row r="10" spans="1:10" x14ac:dyDescent="0.2">
      <c r="A10" s="5"/>
      <c r="B10" s="6" t="s">
        <v>6</v>
      </c>
      <c r="C10" s="6" t="s">
        <v>7</v>
      </c>
      <c r="D10" s="6" t="s">
        <v>383</v>
      </c>
      <c r="E10" s="122"/>
      <c r="F10" s="124"/>
      <c r="G10" s="124"/>
    </row>
    <row r="11" spans="1:10" ht="12" thickBot="1" x14ac:dyDescent="0.25">
      <c r="A11" s="7"/>
      <c r="B11" s="8" t="s">
        <v>8</v>
      </c>
      <c r="C11" s="8" t="s">
        <v>9</v>
      </c>
      <c r="D11" s="9" t="s">
        <v>10</v>
      </c>
      <c r="E11" s="8" t="s">
        <v>11</v>
      </c>
      <c r="F11" s="9" t="s">
        <v>12</v>
      </c>
      <c r="G11" s="10" t="s">
        <v>80</v>
      </c>
    </row>
    <row r="12" spans="1:10" ht="14.25" customHeight="1" x14ac:dyDescent="0.2">
      <c r="A12" s="2" t="s">
        <v>81</v>
      </c>
      <c r="B12" s="89">
        <v>3023.500604074</v>
      </c>
      <c r="C12" s="89">
        <v>0</v>
      </c>
      <c r="D12" s="89">
        <v>3023.500604074</v>
      </c>
      <c r="E12" s="89">
        <v>3475.2589892982701</v>
      </c>
      <c r="F12" s="89">
        <f>+D12-E12</f>
        <v>-451.75838522427011</v>
      </c>
      <c r="G12" s="90">
        <f>IFERROR(IF(D12&gt;0,+(E12/D12)*100,0),0)</f>
        <v>114.94156755303936</v>
      </c>
      <c r="I12" s="54"/>
      <c r="J12" s="54"/>
    </row>
    <row r="13" spans="1:10" ht="14.25" customHeight="1" x14ac:dyDescent="0.2">
      <c r="A13" s="2" t="s">
        <v>82</v>
      </c>
      <c r="B13" s="89">
        <v>83.544483799999995</v>
      </c>
      <c r="C13" s="89">
        <v>0</v>
      </c>
      <c r="D13" s="89">
        <v>83.544483799999995</v>
      </c>
      <c r="E13" s="89">
        <v>91.649879773999999</v>
      </c>
      <c r="F13" s="89">
        <f>+D13-E13</f>
        <v>-8.1053959740000039</v>
      </c>
      <c r="G13" s="90">
        <f>IFERROR(IF(D13&gt;0,+(E13/D13)*100,0),0)</f>
        <v>109.70189245935589</v>
      </c>
    </row>
    <row r="14" spans="1:10" ht="15.75" customHeight="1" x14ac:dyDescent="0.2">
      <c r="A14" s="58" t="s">
        <v>83</v>
      </c>
      <c r="B14" s="103">
        <v>3107.0450878739998</v>
      </c>
      <c r="C14" s="103">
        <v>0</v>
      </c>
      <c r="D14" s="103">
        <v>3107.0450878739998</v>
      </c>
      <c r="E14" s="103">
        <v>3566.9088690722701</v>
      </c>
      <c r="F14" s="59">
        <f>SUM(F12:F13)</f>
        <v>-459.86378119827009</v>
      </c>
      <c r="G14" s="24">
        <f>+(E14/D14)*100</f>
        <v>114.80067936551679</v>
      </c>
    </row>
    <row r="15" spans="1:10" x14ac:dyDescent="0.2">
      <c r="A15" s="25" t="str">
        <f>+'C1 Total ingresos'!A24</f>
        <v>Fuente: Ministerio de Hacienda y Crédito Público. Ejecución de ingresos y gastos de las entidades del Presupuesto General de la Nación.</v>
      </c>
      <c r="B15" s="26"/>
      <c r="C15" s="26"/>
      <c r="D15" s="26"/>
      <c r="E15" s="26"/>
      <c r="F15" s="26"/>
      <c r="G15" s="26"/>
    </row>
    <row r="20" spans="4:7" x14ac:dyDescent="0.2">
      <c r="D20" s="62"/>
      <c r="E20" s="62"/>
      <c r="F20" s="62"/>
      <c r="G20" s="62"/>
    </row>
    <row r="21" spans="4:7" x14ac:dyDescent="0.2">
      <c r="D21" s="62"/>
      <c r="E21" s="62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7"/>
  <sheetViews>
    <sheetView showGridLines="0" workbookViewId="0">
      <pane xSplit="2" ySplit="11" topLeftCell="C12" activePane="bottomRight" state="frozen"/>
      <selection activeCell="B9" sqref="B9:H10"/>
      <selection pane="topRight" activeCell="B9" sqref="B9:H10"/>
      <selection pane="bottomLeft" activeCell="B9" sqref="B9:H10"/>
      <selection pane="bottomRight" activeCell="C82" sqref="C82"/>
    </sheetView>
  </sheetViews>
  <sheetFormatPr baseColWidth="10" defaultRowHeight="12.75" x14ac:dyDescent="0.2"/>
  <cols>
    <col min="1" max="1" width="9.28515625" style="63" customWidth="1"/>
    <col min="2" max="2" width="78" style="63" bestFit="1" customWidth="1"/>
    <col min="3" max="3" width="9.5703125" style="63" bestFit="1" customWidth="1"/>
    <col min="4" max="4" width="11.5703125" style="63" bestFit="1" customWidth="1"/>
    <col min="5" max="6" width="9.5703125" style="63" bestFit="1" customWidth="1"/>
    <col min="7" max="7" width="13.85546875" style="63" customWidth="1"/>
    <col min="8" max="8" width="14.42578125" style="63" customWidth="1"/>
    <col min="9" max="10" width="12.7109375" style="63" customWidth="1"/>
    <col min="11" max="11" width="34" style="63" customWidth="1"/>
    <col min="12" max="12" width="18.5703125" style="63" customWidth="1"/>
    <col min="13" max="13" width="17.42578125" style="63" customWidth="1"/>
    <col min="14" max="14" width="16" style="63" bestFit="1" customWidth="1"/>
    <col min="15" max="15" width="17.42578125" style="63" customWidth="1"/>
    <col min="16" max="17" width="16.42578125" style="63" bestFit="1" customWidth="1"/>
    <col min="18" max="253" width="11.42578125" style="63"/>
    <col min="254" max="254" width="9.28515625" style="63" customWidth="1"/>
    <col min="255" max="255" width="61" style="63" customWidth="1"/>
    <col min="256" max="256" width="9.5703125" style="63" bestFit="1" customWidth="1"/>
    <col min="257" max="257" width="11.5703125" style="63" bestFit="1" customWidth="1"/>
    <col min="258" max="259" width="9.5703125" style="63" bestFit="1" customWidth="1"/>
    <col min="260" max="260" width="13.85546875" style="63" customWidth="1"/>
    <col min="261" max="261" width="14.42578125" style="63" customWidth="1"/>
    <col min="262" max="266" width="12.7109375" style="63" customWidth="1"/>
    <col min="267" max="267" width="34" style="63" customWidth="1"/>
    <col min="268" max="268" width="18.5703125" style="63" customWidth="1"/>
    <col min="269" max="269" width="17.42578125" style="63" customWidth="1"/>
    <col min="270" max="270" width="16" style="63" bestFit="1" customWidth="1"/>
    <col min="271" max="271" width="17.42578125" style="63" customWidth="1"/>
    <col min="272" max="273" width="16.42578125" style="63" bestFit="1" customWidth="1"/>
    <col min="274" max="509" width="11.42578125" style="63"/>
    <col min="510" max="510" width="9.28515625" style="63" customWidth="1"/>
    <col min="511" max="511" width="61" style="63" customWidth="1"/>
    <col min="512" max="512" width="9.5703125" style="63" bestFit="1" customWidth="1"/>
    <col min="513" max="513" width="11.5703125" style="63" bestFit="1" customWidth="1"/>
    <col min="514" max="515" width="9.5703125" style="63" bestFit="1" customWidth="1"/>
    <col min="516" max="516" width="13.85546875" style="63" customWidth="1"/>
    <col min="517" max="517" width="14.42578125" style="63" customWidth="1"/>
    <col min="518" max="522" width="12.7109375" style="63" customWidth="1"/>
    <col min="523" max="523" width="34" style="63" customWidth="1"/>
    <col min="524" max="524" width="18.5703125" style="63" customWidth="1"/>
    <col min="525" max="525" width="17.42578125" style="63" customWidth="1"/>
    <col min="526" max="526" width="16" style="63" bestFit="1" customWidth="1"/>
    <col min="527" max="527" width="17.42578125" style="63" customWidth="1"/>
    <col min="528" max="529" width="16.42578125" style="63" bestFit="1" customWidth="1"/>
    <col min="530" max="765" width="11.42578125" style="63"/>
    <col min="766" max="766" width="9.28515625" style="63" customWidth="1"/>
    <col min="767" max="767" width="61" style="63" customWidth="1"/>
    <col min="768" max="768" width="9.5703125" style="63" bestFit="1" customWidth="1"/>
    <col min="769" max="769" width="11.5703125" style="63" bestFit="1" customWidth="1"/>
    <col min="770" max="771" width="9.5703125" style="63" bestFit="1" customWidth="1"/>
    <col min="772" max="772" width="13.85546875" style="63" customWidth="1"/>
    <col min="773" max="773" width="14.42578125" style="63" customWidth="1"/>
    <col min="774" max="778" width="12.7109375" style="63" customWidth="1"/>
    <col min="779" max="779" width="34" style="63" customWidth="1"/>
    <col min="780" max="780" width="18.5703125" style="63" customWidth="1"/>
    <col min="781" max="781" width="17.42578125" style="63" customWidth="1"/>
    <col min="782" max="782" width="16" style="63" bestFit="1" customWidth="1"/>
    <col min="783" max="783" width="17.42578125" style="63" customWidth="1"/>
    <col min="784" max="785" width="16.42578125" style="63" bestFit="1" customWidth="1"/>
    <col min="786" max="1021" width="11.42578125" style="63"/>
    <col min="1022" max="1022" width="9.28515625" style="63" customWidth="1"/>
    <col min="1023" max="1023" width="61" style="63" customWidth="1"/>
    <col min="1024" max="1024" width="9.5703125" style="63" bestFit="1" customWidth="1"/>
    <col min="1025" max="1025" width="11.5703125" style="63" bestFit="1" customWidth="1"/>
    <col min="1026" max="1027" width="9.5703125" style="63" bestFit="1" customWidth="1"/>
    <col min="1028" max="1028" width="13.85546875" style="63" customWidth="1"/>
    <col min="1029" max="1029" width="14.42578125" style="63" customWidth="1"/>
    <col min="1030" max="1034" width="12.7109375" style="63" customWidth="1"/>
    <col min="1035" max="1035" width="34" style="63" customWidth="1"/>
    <col min="1036" max="1036" width="18.5703125" style="63" customWidth="1"/>
    <col min="1037" max="1037" width="17.42578125" style="63" customWidth="1"/>
    <col min="1038" max="1038" width="16" style="63" bestFit="1" customWidth="1"/>
    <col min="1039" max="1039" width="17.42578125" style="63" customWidth="1"/>
    <col min="1040" max="1041" width="16.42578125" style="63" bestFit="1" customWidth="1"/>
    <col min="1042" max="1277" width="11.42578125" style="63"/>
    <col min="1278" max="1278" width="9.28515625" style="63" customWidth="1"/>
    <col min="1279" max="1279" width="61" style="63" customWidth="1"/>
    <col min="1280" max="1280" width="9.5703125" style="63" bestFit="1" customWidth="1"/>
    <col min="1281" max="1281" width="11.5703125" style="63" bestFit="1" customWidth="1"/>
    <col min="1282" max="1283" width="9.5703125" style="63" bestFit="1" customWidth="1"/>
    <col min="1284" max="1284" width="13.85546875" style="63" customWidth="1"/>
    <col min="1285" max="1285" width="14.42578125" style="63" customWidth="1"/>
    <col min="1286" max="1290" width="12.7109375" style="63" customWidth="1"/>
    <col min="1291" max="1291" width="34" style="63" customWidth="1"/>
    <col min="1292" max="1292" width="18.5703125" style="63" customWidth="1"/>
    <col min="1293" max="1293" width="17.42578125" style="63" customWidth="1"/>
    <col min="1294" max="1294" width="16" style="63" bestFit="1" customWidth="1"/>
    <col min="1295" max="1295" width="17.42578125" style="63" customWidth="1"/>
    <col min="1296" max="1297" width="16.42578125" style="63" bestFit="1" customWidth="1"/>
    <col min="1298" max="1533" width="11.42578125" style="63"/>
    <col min="1534" max="1534" width="9.28515625" style="63" customWidth="1"/>
    <col min="1535" max="1535" width="61" style="63" customWidth="1"/>
    <col min="1536" max="1536" width="9.5703125" style="63" bestFit="1" customWidth="1"/>
    <col min="1537" max="1537" width="11.5703125" style="63" bestFit="1" customWidth="1"/>
    <col min="1538" max="1539" width="9.5703125" style="63" bestFit="1" customWidth="1"/>
    <col min="1540" max="1540" width="13.85546875" style="63" customWidth="1"/>
    <col min="1541" max="1541" width="14.42578125" style="63" customWidth="1"/>
    <col min="1542" max="1546" width="12.7109375" style="63" customWidth="1"/>
    <col min="1547" max="1547" width="34" style="63" customWidth="1"/>
    <col min="1548" max="1548" width="18.5703125" style="63" customWidth="1"/>
    <col min="1549" max="1549" width="17.42578125" style="63" customWidth="1"/>
    <col min="1550" max="1550" width="16" style="63" bestFit="1" customWidth="1"/>
    <col min="1551" max="1551" width="17.42578125" style="63" customWidth="1"/>
    <col min="1552" max="1553" width="16.42578125" style="63" bestFit="1" customWidth="1"/>
    <col min="1554" max="1789" width="11.42578125" style="63"/>
    <col min="1790" max="1790" width="9.28515625" style="63" customWidth="1"/>
    <col min="1791" max="1791" width="61" style="63" customWidth="1"/>
    <col min="1792" max="1792" width="9.5703125" style="63" bestFit="1" customWidth="1"/>
    <col min="1793" max="1793" width="11.5703125" style="63" bestFit="1" customWidth="1"/>
    <col min="1794" max="1795" width="9.5703125" style="63" bestFit="1" customWidth="1"/>
    <col min="1796" max="1796" width="13.85546875" style="63" customWidth="1"/>
    <col min="1797" max="1797" width="14.42578125" style="63" customWidth="1"/>
    <col min="1798" max="1802" width="12.7109375" style="63" customWidth="1"/>
    <col min="1803" max="1803" width="34" style="63" customWidth="1"/>
    <col min="1804" max="1804" width="18.5703125" style="63" customWidth="1"/>
    <col min="1805" max="1805" width="17.42578125" style="63" customWidth="1"/>
    <col min="1806" max="1806" width="16" style="63" bestFit="1" customWidth="1"/>
    <col min="1807" max="1807" width="17.42578125" style="63" customWidth="1"/>
    <col min="1808" max="1809" width="16.42578125" style="63" bestFit="1" customWidth="1"/>
    <col min="1810" max="2045" width="11.42578125" style="63"/>
    <col min="2046" max="2046" width="9.28515625" style="63" customWidth="1"/>
    <col min="2047" max="2047" width="61" style="63" customWidth="1"/>
    <col min="2048" max="2048" width="9.5703125" style="63" bestFit="1" customWidth="1"/>
    <col min="2049" max="2049" width="11.5703125" style="63" bestFit="1" customWidth="1"/>
    <col min="2050" max="2051" width="9.5703125" style="63" bestFit="1" customWidth="1"/>
    <col min="2052" max="2052" width="13.85546875" style="63" customWidth="1"/>
    <col min="2053" max="2053" width="14.42578125" style="63" customWidth="1"/>
    <col min="2054" max="2058" width="12.7109375" style="63" customWidth="1"/>
    <col min="2059" max="2059" width="34" style="63" customWidth="1"/>
    <col min="2060" max="2060" width="18.5703125" style="63" customWidth="1"/>
    <col min="2061" max="2061" width="17.42578125" style="63" customWidth="1"/>
    <col min="2062" max="2062" width="16" style="63" bestFit="1" customWidth="1"/>
    <col min="2063" max="2063" width="17.42578125" style="63" customWidth="1"/>
    <col min="2064" max="2065" width="16.42578125" style="63" bestFit="1" customWidth="1"/>
    <col min="2066" max="2301" width="11.42578125" style="63"/>
    <col min="2302" max="2302" width="9.28515625" style="63" customWidth="1"/>
    <col min="2303" max="2303" width="61" style="63" customWidth="1"/>
    <col min="2304" max="2304" width="9.5703125" style="63" bestFit="1" customWidth="1"/>
    <col min="2305" max="2305" width="11.5703125" style="63" bestFit="1" customWidth="1"/>
    <col min="2306" max="2307" width="9.5703125" style="63" bestFit="1" customWidth="1"/>
    <col min="2308" max="2308" width="13.85546875" style="63" customWidth="1"/>
    <col min="2309" max="2309" width="14.42578125" style="63" customWidth="1"/>
    <col min="2310" max="2314" width="12.7109375" style="63" customWidth="1"/>
    <col min="2315" max="2315" width="34" style="63" customWidth="1"/>
    <col min="2316" max="2316" width="18.5703125" style="63" customWidth="1"/>
    <col min="2317" max="2317" width="17.42578125" style="63" customWidth="1"/>
    <col min="2318" max="2318" width="16" style="63" bestFit="1" customWidth="1"/>
    <col min="2319" max="2319" width="17.42578125" style="63" customWidth="1"/>
    <col min="2320" max="2321" width="16.42578125" style="63" bestFit="1" customWidth="1"/>
    <col min="2322" max="2557" width="11.42578125" style="63"/>
    <col min="2558" max="2558" width="9.28515625" style="63" customWidth="1"/>
    <col min="2559" max="2559" width="61" style="63" customWidth="1"/>
    <col min="2560" max="2560" width="9.5703125" style="63" bestFit="1" customWidth="1"/>
    <col min="2561" max="2561" width="11.5703125" style="63" bestFit="1" customWidth="1"/>
    <col min="2562" max="2563" width="9.5703125" style="63" bestFit="1" customWidth="1"/>
    <col min="2564" max="2564" width="13.85546875" style="63" customWidth="1"/>
    <col min="2565" max="2565" width="14.42578125" style="63" customWidth="1"/>
    <col min="2566" max="2570" width="12.7109375" style="63" customWidth="1"/>
    <col min="2571" max="2571" width="34" style="63" customWidth="1"/>
    <col min="2572" max="2572" width="18.5703125" style="63" customWidth="1"/>
    <col min="2573" max="2573" width="17.42578125" style="63" customWidth="1"/>
    <col min="2574" max="2574" width="16" style="63" bestFit="1" customWidth="1"/>
    <col min="2575" max="2575" width="17.42578125" style="63" customWidth="1"/>
    <col min="2576" max="2577" width="16.42578125" style="63" bestFit="1" customWidth="1"/>
    <col min="2578" max="2813" width="11.42578125" style="63"/>
    <col min="2814" max="2814" width="9.28515625" style="63" customWidth="1"/>
    <col min="2815" max="2815" width="61" style="63" customWidth="1"/>
    <col min="2816" max="2816" width="9.5703125" style="63" bestFit="1" customWidth="1"/>
    <col min="2817" max="2817" width="11.5703125" style="63" bestFit="1" customWidth="1"/>
    <col min="2818" max="2819" width="9.5703125" style="63" bestFit="1" customWidth="1"/>
    <col min="2820" max="2820" width="13.85546875" style="63" customWidth="1"/>
    <col min="2821" max="2821" width="14.42578125" style="63" customWidth="1"/>
    <col min="2822" max="2826" width="12.7109375" style="63" customWidth="1"/>
    <col min="2827" max="2827" width="34" style="63" customWidth="1"/>
    <col min="2828" max="2828" width="18.5703125" style="63" customWidth="1"/>
    <col min="2829" max="2829" width="17.42578125" style="63" customWidth="1"/>
    <col min="2830" max="2830" width="16" style="63" bestFit="1" customWidth="1"/>
    <col min="2831" max="2831" width="17.42578125" style="63" customWidth="1"/>
    <col min="2832" max="2833" width="16.42578125" style="63" bestFit="1" customWidth="1"/>
    <col min="2834" max="3069" width="11.42578125" style="63"/>
    <col min="3070" max="3070" width="9.28515625" style="63" customWidth="1"/>
    <col min="3071" max="3071" width="61" style="63" customWidth="1"/>
    <col min="3072" max="3072" width="9.5703125" style="63" bestFit="1" customWidth="1"/>
    <col min="3073" max="3073" width="11.5703125" style="63" bestFit="1" customWidth="1"/>
    <col min="3074" max="3075" width="9.5703125" style="63" bestFit="1" customWidth="1"/>
    <col min="3076" max="3076" width="13.85546875" style="63" customWidth="1"/>
    <col min="3077" max="3077" width="14.42578125" style="63" customWidth="1"/>
    <col min="3078" max="3082" width="12.7109375" style="63" customWidth="1"/>
    <col min="3083" max="3083" width="34" style="63" customWidth="1"/>
    <col min="3084" max="3084" width="18.5703125" style="63" customWidth="1"/>
    <col min="3085" max="3085" width="17.42578125" style="63" customWidth="1"/>
    <col min="3086" max="3086" width="16" style="63" bestFit="1" customWidth="1"/>
    <col min="3087" max="3087" width="17.42578125" style="63" customWidth="1"/>
    <col min="3088" max="3089" width="16.42578125" style="63" bestFit="1" customWidth="1"/>
    <col min="3090" max="3325" width="11.42578125" style="63"/>
    <col min="3326" max="3326" width="9.28515625" style="63" customWidth="1"/>
    <col min="3327" max="3327" width="61" style="63" customWidth="1"/>
    <col min="3328" max="3328" width="9.5703125" style="63" bestFit="1" customWidth="1"/>
    <col min="3329" max="3329" width="11.5703125" style="63" bestFit="1" customWidth="1"/>
    <col min="3330" max="3331" width="9.5703125" style="63" bestFit="1" customWidth="1"/>
    <col min="3332" max="3332" width="13.85546875" style="63" customWidth="1"/>
    <col min="3333" max="3333" width="14.42578125" style="63" customWidth="1"/>
    <col min="3334" max="3338" width="12.7109375" style="63" customWidth="1"/>
    <col min="3339" max="3339" width="34" style="63" customWidth="1"/>
    <col min="3340" max="3340" width="18.5703125" style="63" customWidth="1"/>
    <col min="3341" max="3341" width="17.42578125" style="63" customWidth="1"/>
    <col min="3342" max="3342" width="16" style="63" bestFit="1" customWidth="1"/>
    <col min="3343" max="3343" width="17.42578125" style="63" customWidth="1"/>
    <col min="3344" max="3345" width="16.42578125" style="63" bestFit="1" customWidth="1"/>
    <col min="3346" max="3581" width="11.42578125" style="63"/>
    <col min="3582" max="3582" width="9.28515625" style="63" customWidth="1"/>
    <col min="3583" max="3583" width="61" style="63" customWidth="1"/>
    <col min="3584" max="3584" width="9.5703125" style="63" bestFit="1" customWidth="1"/>
    <col min="3585" max="3585" width="11.5703125" style="63" bestFit="1" customWidth="1"/>
    <col min="3586" max="3587" width="9.5703125" style="63" bestFit="1" customWidth="1"/>
    <col min="3588" max="3588" width="13.85546875" style="63" customWidth="1"/>
    <col min="3589" max="3589" width="14.42578125" style="63" customWidth="1"/>
    <col min="3590" max="3594" width="12.7109375" style="63" customWidth="1"/>
    <col min="3595" max="3595" width="34" style="63" customWidth="1"/>
    <col min="3596" max="3596" width="18.5703125" style="63" customWidth="1"/>
    <col min="3597" max="3597" width="17.42578125" style="63" customWidth="1"/>
    <col min="3598" max="3598" width="16" style="63" bestFit="1" customWidth="1"/>
    <col min="3599" max="3599" width="17.42578125" style="63" customWidth="1"/>
    <col min="3600" max="3601" width="16.42578125" style="63" bestFit="1" customWidth="1"/>
    <col min="3602" max="3837" width="11.42578125" style="63"/>
    <col min="3838" max="3838" width="9.28515625" style="63" customWidth="1"/>
    <col min="3839" max="3839" width="61" style="63" customWidth="1"/>
    <col min="3840" max="3840" width="9.5703125" style="63" bestFit="1" customWidth="1"/>
    <col min="3841" max="3841" width="11.5703125" style="63" bestFit="1" customWidth="1"/>
    <col min="3842" max="3843" width="9.5703125" style="63" bestFit="1" customWidth="1"/>
    <col min="3844" max="3844" width="13.85546875" style="63" customWidth="1"/>
    <col min="3845" max="3845" width="14.42578125" style="63" customWidth="1"/>
    <col min="3846" max="3850" width="12.7109375" style="63" customWidth="1"/>
    <col min="3851" max="3851" width="34" style="63" customWidth="1"/>
    <col min="3852" max="3852" width="18.5703125" style="63" customWidth="1"/>
    <col min="3853" max="3853" width="17.42578125" style="63" customWidth="1"/>
    <col min="3854" max="3854" width="16" style="63" bestFit="1" customWidth="1"/>
    <col min="3855" max="3855" width="17.42578125" style="63" customWidth="1"/>
    <col min="3856" max="3857" width="16.42578125" style="63" bestFit="1" customWidth="1"/>
    <col min="3858" max="4093" width="11.42578125" style="63"/>
    <col min="4094" max="4094" width="9.28515625" style="63" customWidth="1"/>
    <col min="4095" max="4095" width="61" style="63" customWidth="1"/>
    <col min="4096" max="4096" width="9.5703125" style="63" bestFit="1" customWidth="1"/>
    <col min="4097" max="4097" width="11.5703125" style="63" bestFit="1" customWidth="1"/>
    <col min="4098" max="4099" width="9.5703125" style="63" bestFit="1" customWidth="1"/>
    <col min="4100" max="4100" width="13.85546875" style="63" customWidth="1"/>
    <col min="4101" max="4101" width="14.42578125" style="63" customWidth="1"/>
    <col min="4102" max="4106" width="12.7109375" style="63" customWidth="1"/>
    <col min="4107" max="4107" width="34" style="63" customWidth="1"/>
    <col min="4108" max="4108" width="18.5703125" style="63" customWidth="1"/>
    <col min="4109" max="4109" width="17.42578125" style="63" customWidth="1"/>
    <col min="4110" max="4110" width="16" style="63" bestFit="1" customWidth="1"/>
    <col min="4111" max="4111" width="17.42578125" style="63" customWidth="1"/>
    <col min="4112" max="4113" width="16.42578125" style="63" bestFit="1" customWidth="1"/>
    <col min="4114" max="4349" width="11.42578125" style="63"/>
    <col min="4350" max="4350" width="9.28515625" style="63" customWidth="1"/>
    <col min="4351" max="4351" width="61" style="63" customWidth="1"/>
    <col min="4352" max="4352" width="9.5703125" style="63" bestFit="1" customWidth="1"/>
    <col min="4353" max="4353" width="11.5703125" style="63" bestFit="1" customWidth="1"/>
    <col min="4354" max="4355" width="9.5703125" style="63" bestFit="1" customWidth="1"/>
    <col min="4356" max="4356" width="13.85546875" style="63" customWidth="1"/>
    <col min="4357" max="4357" width="14.42578125" style="63" customWidth="1"/>
    <col min="4358" max="4362" width="12.7109375" style="63" customWidth="1"/>
    <col min="4363" max="4363" width="34" style="63" customWidth="1"/>
    <col min="4364" max="4364" width="18.5703125" style="63" customWidth="1"/>
    <col min="4365" max="4365" width="17.42578125" style="63" customWidth="1"/>
    <col min="4366" max="4366" width="16" style="63" bestFit="1" customWidth="1"/>
    <col min="4367" max="4367" width="17.42578125" style="63" customWidth="1"/>
    <col min="4368" max="4369" width="16.42578125" style="63" bestFit="1" customWidth="1"/>
    <col min="4370" max="4605" width="11.42578125" style="63"/>
    <col min="4606" max="4606" width="9.28515625" style="63" customWidth="1"/>
    <col min="4607" max="4607" width="61" style="63" customWidth="1"/>
    <col min="4608" max="4608" width="9.5703125" style="63" bestFit="1" customWidth="1"/>
    <col min="4609" max="4609" width="11.5703125" style="63" bestFit="1" customWidth="1"/>
    <col min="4610" max="4611" width="9.5703125" style="63" bestFit="1" customWidth="1"/>
    <col min="4612" max="4612" width="13.85546875" style="63" customWidth="1"/>
    <col min="4613" max="4613" width="14.42578125" style="63" customWidth="1"/>
    <col min="4614" max="4618" width="12.7109375" style="63" customWidth="1"/>
    <col min="4619" max="4619" width="34" style="63" customWidth="1"/>
    <col min="4620" max="4620" width="18.5703125" style="63" customWidth="1"/>
    <col min="4621" max="4621" width="17.42578125" style="63" customWidth="1"/>
    <col min="4622" max="4622" width="16" style="63" bestFit="1" customWidth="1"/>
    <col min="4623" max="4623" width="17.42578125" style="63" customWidth="1"/>
    <col min="4624" max="4625" width="16.42578125" style="63" bestFit="1" customWidth="1"/>
    <col min="4626" max="4861" width="11.42578125" style="63"/>
    <col min="4862" max="4862" width="9.28515625" style="63" customWidth="1"/>
    <col min="4863" max="4863" width="61" style="63" customWidth="1"/>
    <col min="4864" max="4864" width="9.5703125" style="63" bestFit="1" customWidth="1"/>
    <col min="4865" max="4865" width="11.5703125" style="63" bestFit="1" customWidth="1"/>
    <col min="4866" max="4867" width="9.5703125" style="63" bestFit="1" customWidth="1"/>
    <col min="4868" max="4868" width="13.85546875" style="63" customWidth="1"/>
    <col min="4869" max="4869" width="14.42578125" style="63" customWidth="1"/>
    <col min="4870" max="4874" width="12.7109375" style="63" customWidth="1"/>
    <col min="4875" max="4875" width="34" style="63" customWidth="1"/>
    <col min="4876" max="4876" width="18.5703125" style="63" customWidth="1"/>
    <col min="4877" max="4877" width="17.42578125" style="63" customWidth="1"/>
    <col min="4878" max="4878" width="16" style="63" bestFit="1" customWidth="1"/>
    <col min="4879" max="4879" width="17.42578125" style="63" customWidth="1"/>
    <col min="4880" max="4881" width="16.42578125" style="63" bestFit="1" customWidth="1"/>
    <col min="4882" max="5117" width="11.42578125" style="63"/>
    <col min="5118" max="5118" width="9.28515625" style="63" customWidth="1"/>
    <col min="5119" max="5119" width="61" style="63" customWidth="1"/>
    <col min="5120" max="5120" width="9.5703125" style="63" bestFit="1" customWidth="1"/>
    <col min="5121" max="5121" width="11.5703125" style="63" bestFit="1" customWidth="1"/>
    <col min="5122" max="5123" width="9.5703125" style="63" bestFit="1" customWidth="1"/>
    <col min="5124" max="5124" width="13.85546875" style="63" customWidth="1"/>
    <col min="5125" max="5125" width="14.42578125" style="63" customWidth="1"/>
    <col min="5126" max="5130" width="12.7109375" style="63" customWidth="1"/>
    <col min="5131" max="5131" width="34" style="63" customWidth="1"/>
    <col min="5132" max="5132" width="18.5703125" style="63" customWidth="1"/>
    <col min="5133" max="5133" width="17.42578125" style="63" customWidth="1"/>
    <col min="5134" max="5134" width="16" style="63" bestFit="1" customWidth="1"/>
    <col min="5135" max="5135" width="17.42578125" style="63" customWidth="1"/>
    <col min="5136" max="5137" width="16.42578125" style="63" bestFit="1" customWidth="1"/>
    <col min="5138" max="5373" width="11.42578125" style="63"/>
    <col min="5374" max="5374" width="9.28515625" style="63" customWidth="1"/>
    <col min="5375" max="5375" width="61" style="63" customWidth="1"/>
    <col min="5376" max="5376" width="9.5703125" style="63" bestFit="1" customWidth="1"/>
    <col min="5377" max="5377" width="11.5703125" style="63" bestFit="1" customWidth="1"/>
    <col min="5378" max="5379" width="9.5703125" style="63" bestFit="1" customWidth="1"/>
    <col min="5380" max="5380" width="13.85546875" style="63" customWidth="1"/>
    <col min="5381" max="5381" width="14.42578125" style="63" customWidth="1"/>
    <col min="5382" max="5386" width="12.7109375" style="63" customWidth="1"/>
    <col min="5387" max="5387" width="34" style="63" customWidth="1"/>
    <col min="5388" max="5388" width="18.5703125" style="63" customWidth="1"/>
    <col min="5389" max="5389" width="17.42578125" style="63" customWidth="1"/>
    <col min="5390" max="5390" width="16" style="63" bestFit="1" customWidth="1"/>
    <col min="5391" max="5391" width="17.42578125" style="63" customWidth="1"/>
    <col min="5392" max="5393" width="16.42578125" style="63" bestFit="1" customWidth="1"/>
    <col min="5394" max="5629" width="11.42578125" style="63"/>
    <col min="5630" max="5630" width="9.28515625" style="63" customWidth="1"/>
    <col min="5631" max="5631" width="61" style="63" customWidth="1"/>
    <col min="5632" max="5632" width="9.5703125" style="63" bestFit="1" customWidth="1"/>
    <col min="5633" max="5633" width="11.5703125" style="63" bestFit="1" customWidth="1"/>
    <col min="5634" max="5635" width="9.5703125" style="63" bestFit="1" customWidth="1"/>
    <col min="5636" max="5636" width="13.85546875" style="63" customWidth="1"/>
    <col min="5637" max="5637" width="14.42578125" style="63" customWidth="1"/>
    <col min="5638" max="5642" width="12.7109375" style="63" customWidth="1"/>
    <col min="5643" max="5643" width="34" style="63" customWidth="1"/>
    <col min="5644" max="5644" width="18.5703125" style="63" customWidth="1"/>
    <col min="5645" max="5645" width="17.42578125" style="63" customWidth="1"/>
    <col min="5646" max="5646" width="16" style="63" bestFit="1" customWidth="1"/>
    <col min="5647" max="5647" width="17.42578125" style="63" customWidth="1"/>
    <col min="5648" max="5649" width="16.42578125" style="63" bestFit="1" customWidth="1"/>
    <col min="5650" max="5885" width="11.42578125" style="63"/>
    <col min="5886" max="5886" width="9.28515625" style="63" customWidth="1"/>
    <col min="5887" max="5887" width="61" style="63" customWidth="1"/>
    <col min="5888" max="5888" width="9.5703125" style="63" bestFit="1" customWidth="1"/>
    <col min="5889" max="5889" width="11.5703125" style="63" bestFit="1" customWidth="1"/>
    <col min="5890" max="5891" width="9.5703125" style="63" bestFit="1" customWidth="1"/>
    <col min="5892" max="5892" width="13.85546875" style="63" customWidth="1"/>
    <col min="5893" max="5893" width="14.42578125" style="63" customWidth="1"/>
    <col min="5894" max="5898" width="12.7109375" style="63" customWidth="1"/>
    <col min="5899" max="5899" width="34" style="63" customWidth="1"/>
    <col min="5900" max="5900" width="18.5703125" style="63" customWidth="1"/>
    <col min="5901" max="5901" width="17.42578125" style="63" customWidth="1"/>
    <col min="5902" max="5902" width="16" style="63" bestFit="1" customWidth="1"/>
    <col min="5903" max="5903" width="17.42578125" style="63" customWidth="1"/>
    <col min="5904" max="5905" width="16.42578125" style="63" bestFit="1" customWidth="1"/>
    <col min="5906" max="6141" width="11.42578125" style="63"/>
    <col min="6142" max="6142" width="9.28515625" style="63" customWidth="1"/>
    <col min="6143" max="6143" width="61" style="63" customWidth="1"/>
    <col min="6144" max="6144" width="9.5703125" style="63" bestFit="1" customWidth="1"/>
    <col min="6145" max="6145" width="11.5703125" style="63" bestFit="1" customWidth="1"/>
    <col min="6146" max="6147" width="9.5703125" style="63" bestFit="1" customWidth="1"/>
    <col min="6148" max="6148" width="13.85546875" style="63" customWidth="1"/>
    <col min="6149" max="6149" width="14.42578125" style="63" customWidth="1"/>
    <col min="6150" max="6154" width="12.7109375" style="63" customWidth="1"/>
    <col min="6155" max="6155" width="34" style="63" customWidth="1"/>
    <col min="6156" max="6156" width="18.5703125" style="63" customWidth="1"/>
    <col min="6157" max="6157" width="17.42578125" style="63" customWidth="1"/>
    <col min="6158" max="6158" width="16" style="63" bestFit="1" customWidth="1"/>
    <col min="6159" max="6159" width="17.42578125" style="63" customWidth="1"/>
    <col min="6160" max="6161" width="16.42578125" style="63" bestFit="1" customWidth="1"/>
    <col min="6162" max="6397" width="11.42578125" style="63"/>
    <col min="6398" max="6398" width="9.28515625" style="63" customWidth="1"/>
    <col min="6399" max="6399" width="61" style="63" customWidth="1"/>
    <col min="6400" max="6400" width="9.5703125" style="63" bestFit="1" customWidth="1"/>
    <col min="6401" max="6401" width="11.5703125" style="63" bestFit="1" customWidth="1"/>
    <col min="6402" max="6403" width="9.5703125" style="63" bestFit="1" customWidth="1"/>
    <col min="6404" max="6404" width="13.85546875" style="63" customWidth="1"/>
    <col min="6405" max="6405" width="14.42578125" style="63" customWidth="1"/>
    <col min="6406" max="6410" width="12.7109375" style="63" customWidth="1"/>
    <col min="6411" max="6411" width="34" style="63" customWidth="1"/>
    <col min="6412" max="6412" width="18.5703125" style="63" customWidth="1"/>
    <col min="6413" max="6413" width="17.42578125" style="63" customWidth="1"/>
    <col min="6414" max="6414" width="16" style="63" bestFit="1" customWidth="1"/>
    <col min="6415" max="6415" width="17.42578125" style="63" customWidth="1"/>
    <col min="6416" max="6417" width="16.42578125" style="63" bestFit="1" customWidth="1"/>
    <col min="6418" max="6653" width="11.42578125" style="63"/>
    <col min="6654" max="6654" width="9.28515625" style="63" customWidth="1"/>
    <col min="6655" max="6655" width="61" style="63" customWidth="1"/>
    <col min="6656" max="6656" width="9.5703125" style="63" bestFit="1" customWidth="1"/>
    <col min="6657" max="6657" width="11.5703125" style="63" bestFit="1" customWidth="1"/>
    <col min="6658" max="6659" width="9.5703125" style="63" bestFit="1" customWidth="1"/>
    <col min="6660" max="6660" width="13.85546875" style="63" customWidth="1"/>
    <col min="6661" max="6661" width="14.42578125" style="63" customWidth="1"/>
    <col min="6662" max="6666" width="12.7109375" style="63" customWidth="1"/>
    <col min="6667" max="6667" width="34" style="63" customWidth="1"/>
    <col min="6668" max="6668" width="18.5703125" style="63" customWidth="1"/>
    <col min="6669" max="6669" width="17.42578125" style="63" customWidth="1"/>
    <col min="6670" max="6670" width="16" style="63" bestFit="1" customWidth="1"/>
    <col min="6671" max="6671" width="17.42578125" style="63" customWidth="1"/>
    <col min="6672" max="6673" width="16.42578125" style="63" bestFit="1" customWidth="1"/>
    <col min="6674" max="6909" width="11.42578125" style="63"/>
    <col min="6910" max="6910" width="9.28515625" style="63" customWidth="1"/>
    <col min="6911" max="6911" width="61" style="63" customWidth="1"/>
    <col min="6912" max="6912" width="9.5703125" style="63" bestFit="1" customWidth="1"/>
    <col min="6913" max="6913" width="11.5703125" style="63" bestFit="1" customWidth="1"/>
    <col min="6914" max="6915" width="9.5703125" style="63" bestFit="1" customWidth="1"/>
    <col min="6916" max="6916" width="13.85546875" style="63" customWidth="1"/>
    <col min="6917" max="6917" width="14.42578125" style="63" customWidth="1"/>
    <col min="6918" max="6922" width="12.7109375" style="63" customWidth="1"/>
    <col min="6923" max="6923" width="34" style="63" customWidth="1"/>
    <col min="6924" max="6924" width="18.5703125" style="63" customWidth="1"/>
    <col min="6925" max="6925" width="17.42578125" style="63" customWidth="1"/>
    <col min="6926" max="6926" width="16" style="63" bestFit="1" customWidth="1"/>
    <col min="6927" max="6927" width="17.42578125" style="63" customWidth="1"/>
    <col min="6928" max="6929" width="16.42578125" style="63" bestFit="1" customWidth="1"/>
    <col min="6930" max="7165" width="11.42578125" style="63"/>
    <col min="7166" max="7166" width="9.28515625" style="63" customWidth="1"/>
    <col min="7167" max="7167" width="61" style="63" customWidth="1"/>
    <col min="7168" max="7168" width="9.5703125" style="63" bestFit="1" customWidth="1"/>
    <col min="7169" max="7169" width="11.5703125" style="63" bestFit="1" customWidth="1"/>
    <col min="7170" max="7171" width="9.5703125" style="63" bestFit="1" customWidth="1"/>
    <col min="7172" max="7172" width="13.85546875" style="63" customWidth="1"/>
    <col min="7173" max="7173" width="14.42578125" style="63" customWidth="1"/>
    <col min="7174" max="7178" width="12.7109375" style="63" customWidth="1"/>
    <col min="7179" max="7179" width="34" style="63" customWidth="1"/>
    <col min="7180" max="7180" width="18.5703125" style="63" customWidth="1"/>
    <col min="7181" max="7181" width="17.42578125" style="63" customWidth="1"/>
    <col min="7182" max="7182" width="16" style="63" bestFit="1" customWidth="1"/>
    <col min="7183" max="7183" width="17.42578125" style="63" customWidth="1"/>
    <col min="7184" max="7185" width="16.42578125" style="63" bestFit="1" customWidth="1"/>
    <col min="7186" max="7421" width="11.42578125" style="63"/>
    <col min="7422" max="7422" width="9.28515625" style="63" customWidth="1"/>
    <col min="7423" max="7423" width="61" style="63" customWidth="1"/>
    <col min="7424" max="7424" width="9.5703125" style="63" bestFit="1" customWidth="1"/>
    <col min="7425" max="7425" width="11.5703125" style="63" bestFit="1" customWidth="1"/>
    <col min="7426" max="7427" width="9.5703125" style="63" bestFit="1" customWidth="1"/>
    <col min="7428" max="7428" width="13.85546875" style="63" customWidth="1"/>
    <col min="7429" max="7429" width="14.42578125" style="63" customWidth="1"/>
    <col min="7430" max="7434" width="12.7109375" style="63" customWidth="1"/>
    <col min="7435" max="7435" width="34" style="63" customWidth="1"/>
    <col min="7436" max="7436" width="18.5703125" style="63" customWidth="1"/>
    <col min="7437" max="7437" width="17.42578125" style="63" customWidth="1"/>
    <col min="7438" max="7438" width="16" style="63" bestFit="1" customWidth="1"/>
    <col min="7439" max="7439" width="17.42578125" style="63" customWidth="1"/>
    <col min="7440" max="7441" width="16.42578125" style="63" bestFit="1" customWidth="1"/>
    <col min="7442" max="7677" width="11.42578125" style="63"/>
    <col min="7678" max="7678" width="9.28515625" style="63" customWidth="1"/>
    <col min="7679" max="7679" width="61" style="63" customWidth="1"/>
    <col min="7680" max="7680" width="9.5703125" style="63" bestFit="1" customWidth="1"/>
    <col min="7681" max="7681" width="11.5703125" style="63" bestFit="1" customWidth="1"/>
    <col min="7682" max="7683" width="9.5703125" style="63" bestFit="1" customWidth="1"/>
    <col min="7684" max="7684" width="13.85546875" style="63" customWidth="1"/>
    <col min="7685" max="7685" width="14.42578125" style="63" customWidth="1"/>
    <col min="7686" max="7690" width="12.7109375" style="63" customWidth="1"/>
    <col min="7691" max="7691" width="34" style="63" customWidth="1"/>
    <col min="7692" max="7692" width="18.5703125" style="63" customWidth="1"/>
    <col min="7693" max="7693" width="17.42578125" style="63" customWidth="1"/>
    <col min="7694" max="7694" width="16" style="63" bestFit="1" customWidth="1"/>
    <col min="7695" max="7695" width="17.42578125" style="63" customWidth="1"/>
    <col min="7696" max="7697" width="16.42578125" style="63" bestFit="1" customWidth="1"/>
    <col min="7698" max="7933" width="11.42578125" style="63"/>
    <col min="7934" max="7934" width="9.28515625" style="63" customWidth="1"/>
    <col min="7935" max="7935" width="61" style="63" customWidth="1"/>
    <col min="7936" max="7936" width="9.5703125" style="63" bestFit="1" customWidth="1"/>
    <col min="7937" max="7937" width="11.5703125" style="63" bestFit="1" customWidth="1"/>
    <col min="7938" max="7939" width="9.5703125" style="63" bestFit="1" customWidth="1"/>
    <col min="7940" max="7940" width="13.85546875" style="63" customWidth="1"/>
    <col min="7941" max="7941" width="14.42578125" style="63" customWidth="1"/>
    <col min="7942" max="7946" width="12.7109375" style="63" customWidth="1"/>
    <col min="7947" max="7947" width="34" style="63" customWidth="1"/>
    <col min="7948" max="7948" width="18.5703125" style="63" customWidth="1"/>
    <col min="7949" max="7949" width="17.42578125" style="63" customWidth="1"/>
    <col min="7950" max="7950" width="16" style="63" bestFit="1" customWidth="1"/>
    <col min="7951" max="7951" width="17.42578125" style="63" customWidth="1"/>
    <col min="7952" max="7953" width="16.42578125" style="63" bestFit="1" customWidth="1"/>
    <col min="7954" max="8189" width="11.42578125" style="63"/>
    <col min="8190" max="8190" width="9.28515625" style="63" customWidth="1"/>
    <col min="8191" max="8191" width="61" style="63" customWidth="1"/>
    <col min="8192" max="8192" width="9.5703125" style="63" bestFit="1" customWidth="1"/>
    <col min="8193" max="8193" width="11.5703125" style="63" bestFit="1" customWidth="1"/>
    <col min="8194" max="8195" width="9.5703125" style="63" bestFit="1" customWidth="1"/>
    <col min="8196" max="8196" width="13.85546875" style="63" customWidth="1"/>
    <col min="8197" max="8197" width="14.42578125" style="63" customWidth="1"/>
    <col min="8198" max="8202" width="12.7109375" style="63" customWidth="1"/>
    <col min="8203" max="8203" width="34" style="63" customWidth="1"/>
    <col min="8204" max="8204" width="18.5703125" style="63" customWidth="1"/>
    <col min="8205" max="8205" width="17.42578125" style="63" customWidth="1"/>
    <col min="8206" max="8206" width="16" style="63" bestFit="1" customWidth="1"/>
    <col min="8207" max="8207" width="17.42578125" style="63" customWidth="1"/>
    <col min="8208" max="8209" width="16.42578125" style="63" bestFit="1" customWidth="1"/>
    <col min="8210" max="8445" width="11.42578125" style="63"/>
    <col min="8446" max="8446" width="9.28515625" style="63" customWidth="1"/>
    <col min="8447" max="8447" width="61" style="63" customWidth="1"/>
    <col min="8448" max="8448" width="9.5703125" style="63" bestFit="1" customWidth="1"/>
    <col min="8449" max="8449" width="11.5703125" style="63" bestFit="1" customWidth="1"/>
    <col min="8450" max="8451" width="9.5703125" style="63" bestFit="1" customWidth="1"/>
    <col min="8452" max="8452" width="13.85546875" style="63" customWidth="1"/>
    <col min="8453" max="8453" width="14.42578125" style="63" customWidth="1"/>
    <col min="8454" max="8458" width="12.7109375" style="63" customWidth="1"/>
    <col min="8459" max="8459" width="34" style="63" customWidth="1"/>
    <col min="8460" max="8460" width="18.5703125" style="63" customWidth="1"/>
    <col min="8461" max="8461" width="17.42578125" style="63" customWidth="1"/>
    <col min="8462" max="8462" width="16" style="63" bestFit="1" customWidth="1"/>
    <col min="8463" max="8463" width="17.42578125" style="63" customWidth="1"/>
    <col min="8464" max="8465" width="16.42578125" style="63" bestFit="1" customWidth="1"/>
    <col min="8466" max="8701" width="11.42578125" style="63"/>
    <col min="8702" max="8702" width="9.28515625" style="63" customWidth="1"/>
    <col min="8703" max="8703" width="61" style="63" customWidth="1"/>
    <col min="8704" max="8704" width="9.5703125" style="63" bestFit="1" customWidth="1"/>
    <col min="8705" max="8705" width="11.5703125" style="63" bestFit="1" customWidth="1"/>
    <col min="8706" max="8707" width="9.5703125" style="63" bestFit="1" customWidth="1"/>
    <col min="8708" max="8708" width="13.85546875" style="63" customWidth="1"/>
    <col min="8709" max="8709" width="14.42578125" style="63" customWidth="1"/>
    <col min="8710" max="8714" width="12.7109375" style="63" customWidth="1"/>
    <col min="8715" max="8715" width="34" style="63" customWidth="1"/>
    <col min="8716" max="8716" width="18.5703125" style="63" customWidth="1"/>
    <col min="8717" max="8717" width="17.42578125" style="63" customWidth="1"/>
    <col min="8718" max="8718" width="16" style="63" bestFit="1" customWidth="1"/>
    <col min="8719" max="8719" width="17.42578125" style="63" customWidth="1"/>
    <col min="8720" max="8721" width="16.42578125" style="63" bestFit="1" customWidth="1"/>
    <col min="8722" max="8957" width="11.42578125" style="63"/>
    <col min="8958" max="8958" width="9.28515625" style="63" customWidth="1"/>
    <col min="8959" max="8959" width="61" style="63" customWidth="1"/>
    <col min="8960" max="8960" width="9.5703125" style="63" bestFit="1" customWidth="1"/>
    <col min="8961" max="8961" width="11.5703125" style="63" bestFit="1" customWidth="1"/>
    <col min="8962" max="8963" width="9.5703125" style="63" bestFit="1" customWidth="1"/>
    <col min="8964" max="8964" width="13.85546875" style="63" customWidth="1"/>
    <col min="8965" max="8965" width="14.42578125" style="63" customWidth="1"/>
    <col min="8966" max="8970" width="12.7109375" style="63" customWidth="1"/>
    <col min="8971" max="8971" width="34" style="63" customWidth="1"/>
    <col min="8972" max="8972" width="18.5703125" style="63" customWidth="1"/>
    <col min="8973" max="8973" width="17.42578125" style="63" customWidth="1"/>
    <col min="8974" max="8974" width="16" style="63" bestFit="1" customWidth="1"/>
    <col min="8975" max="8975" width="17.42578125" style="63" customWidth="1"/>
    <col min="8976" max="8977" width="16.42578125" style="63" bestFit="1" customWidth="1"/>
    <col min="8978" max="9213" width="11.42578125" style="63"/>
    <col min="9214" max="9214" width="9.28515625" style="63" customWidth="1"/>
    <col min="9215" max="9215" width="61" style="63" customWidth="1"/>
    <col min="9216" max="9216" width="9.5703125" style="63" bestFit="1" customWidth="1"/>
    <col min="9217" max="9217" width="11.5703125" style="63" bestFit="1" customWidth="1"/>
    <col min="9218" max="9219" width="9.5703125" style="63" bestFit="1" customWidth="1"/>
    <col min="9220" max="9220" width="13.85546875" style="63" customWidth="1"/>
    <col min="9221" max="9221" width="14.42578125" style="63" customWidth="1"/>
    <col min="9222" max="9226" width="12.7109375" style="63" customWidth="1"/>
    <col min="9227" max="9227" width="34" style="63" customWidth="1"/>
    <col min="9228" max="9228" width="18.5703125" style="63" customWidth="1"/>
    <col min="9229" max="9229" width="17.42578125" style="63" customWidth="1"/>
    <col min="9230" max="9230" width="16" style="63" bestFit="1" customWidth="1"/>
    <col min="9231" max="9231" width="17.42578125" style="63" customWidth="1"/>
    <col min="9232" max="9233" width="16.42578125" style="63" bestFit="1" customWidth="1"/>
    <col min="9234" max="9469" width="11.42578125" style="63"/>
    <col min="9470" max="9470" width="9.28515625" style="63" customWidth="1"/>
    <col min="9471" max="9471" width="61" style="63" customWidth="1"/>
    <col min="9472" max="9472" width="9.5703125" style="63" bestFit="1" customWidth="1"/>
    <col min="9473" max="9473" width="11.5703125" style="63" bestFit="1" customWidth="1"/>
    <col min="9474" max="9475" width="9.5703125" style="63" bestFit="1" customWidth="1"/>
    <col min="9476" max="9476" width="13.85546875" style="63" customWidth="1"/>
    <col min="9477" max="9477" width="14.42578125" style="63" customWidth="1"/>
    <col min="9478" max="9482" width="12.7109375" style="63" customWidth="1"/>
    <col min="9483" max="9483" width="34" style="63" customWidth="1"/>
    <col min="9484" max="9484" width="18.5703125" style="63" customWidth="1"/>
    <col min="9485" max="9485" width="17.42578125" style="63" customWidth="1"/>
    <col min="9486" max="9486" width="16" style="63" bestFit="1" customWidth="1"/>
    <col min="9487" max="9487" width="17.42578125" style="63" customWidth="1"/>
    <col min="9488" max="9489" width="16.42578125" style="63" bestFit="1" customWidth="1"/>
    <col min="9490" max="9725" width="11.42578125" style="63"/>
    <col min="9726" max="9726" width="9.28515625" style="63" customWidth="1"/>
    <col min="9727" max="9727" width="61" style="63" customWidth="1"/>
    <col min="9728" max="9728" width="9.5703125" style="63" bestFit="1" customWidth="1"/>
    <col min="9729" max="9729" width="11.5703125" style="63" bestFit="1" customWidth="1"/>
    <col min="9730" max="9731" width="9.5703125" style="63" bestFit="1" customWidth="1"/>
    <col min="9732" max="9732" width="13.85546875" style="63" customWidth="1"/>
    <col min="9733" max="9733" width="14.42578125" style="63" customWidth="1"/>
    <col min="9734" max="9738" width="12.7109375" style="63" customWidth="1"/>
    <col min="9739" max="9739" width="34" style="63" customWidth="1"/>
    <col min="9740" max="9740" width="18.5703125" style="63" customWidth="1"/>
    <col min="9741" max="9741" width="17.42578125" style="63" customWidth="1"/>
    <col min="9742" max="9742" width="16" style="63" bestFit="1" customWidth="1"/>
    <col min="9743" max="9743" width="17.42578125" style="63" customWidth="1"/>
    <col min="9744" max="9745" width="16.42578125" style="63" bestFit="1" customWidth="1"/>
    <col min="9746" max="9981" width="11.42578125" style="63"/>
    <col min="9982" max="9982" width="9.28515625" style="63" customWidth="1"/>
    <col min="9983" max="9983" width="61" style="63" customWidth="1"/>
    <col min="9984" max="9984" width="9.5703125" style="63" bestFit="1" customWidth="1"/>
    <col min="9985" max="9985" width="11.5703125" style="63" bestFit="1" customWidth="1"/>
    <col min="9986" max="9987" width="9.5703125" style="63" bestFit="1" customWidth="1"/>
    <col min="9988" max="9988" width="13.85546875" style="63" customWidth="1"/>
    <col min="9989" max="9989" width="14.42578125" style="63" customWidth="1"/>
    <col min="9990" max="9994" width="12.7109375" style="63" customWidth="1"/>
    <col min="9995" max="9995" width="34" style="63" customWidth="1"/>
    <col min="9996" max="9996" width="18.5703125" style="63" customWidth="1"/>
    <col min="9997" max="9997" width="17.42578125" style="63" customWidth="1"/>
    <col min="9998" max="9998" width="16" style="63" bestFit="1" customWidth="1"/>
    <col min="9999" max="9999" width="17.42578125" style="63" customWidth="1"/>
    <col min="10000" max="10001" width="16.42578125" style="63" bestFit="1" customWidth="1"/>
    <col min="10002" max="10237" width="11.42578125" style="63"/>
    <col min="10238" max="10238" width="9.28515625" style="63" customWidth="1"/>
    <col min="10239" max="10239" width="61" style="63" customWidth="1"/>
    <col min="10240" max="10240" width="9.5703125" style="63" bestFit="1" customWidth="1"/>
    <col min="10241" max="10241" width="11.5703125" style="63" bestFit="1" customWidth="1"/>
    <col min="10242" max="10243" width="9.5703125" style="63" bestFit="1" customWidth="1"/>
    <col min="10244" max="10244" width="13.85546875" style="63" customWidth="1"/>
    <col min="10245" max="10245" width="14.42578125" style="63" customWidth="1"/>
    <col min="10246" max="10250" width="12.7109375" style="63" customWidth="1"/>
    <col min="10251" max="10251" width="34" style="63" customWidth="1"/>
    <col min="10252" max="10252" width="18.5703125" style="63" customWidth="1"/>
    <col min="10253" max="10253" width="17.42578125" style="63" customWidth="1"/>
    <col min="10254" max="10254" width="16" style="63" bestFit="1" customWidth="1"/>
    <col min="10255" max="10255" width="17.42578125" style="63" customWidth="1"/>
    <col min="10256" max="10257" width="16.42578125" style="63" bestFit="1" customWidth="1"/>
    <col min="10258" max="10493" width="11.42578125" style="63"/>
    <col min="10494" max="10494" width="9.28515625" style="63" customWidth="1"/>
    <col min="10495" max="10495" width="61" style="63" customWidth="1"/>
    <col min="10496" max="10496" width="9.5703125" style="63" bestFit="1" customWidth="1"/>
    <col min="10497" max="10497" width="11.5703125" style="63" bestFit="1" customWidth="1"/>
    <col min="10498" max="10499" width="9.5703125" style="63" bestFit="1" customWidth="1"/>
    <col min="10500" max="10500" width="13.85546875" style="63" customWidth="1"/>
    <col min="10501" max="10501" width="14.42578125" style="63" customWidth="1"/>
    <col min="10502" max="10506" width="12.7109375" style="63" customWidth="1"/>
    <col min="10507" max="10507" width="34" style="63" customWidth="1"/>
    <col min="10508" max="10508" width="18.5703125" style="63" customWidth="1"/>
    <col min="10509" max="10509" width="17.42578125" style="63" customWidth="1"/>
    <col min="10510" max="10510" width="16" style="63" bestFit="1" customWidth="1"/>
    <col min="10511" max="10511" width="17.42578125" style="63" customWidth="1"/>
    <col min="10512" max="10513" width="16.42578125" style="63" bestFit="1" customWidth="1"/>
    <col min="10514" max="10749" width="11.42578125" style="63"/>
    <col min="10750" max="10750" width="9.28515625" style="63" customWidth="1"/>
    <col min="10751" max="10751" width="61" style="63" customWidth="1"/>
    <col min="10752" max="10752" width="9.5703125" style="63" bestFit="1" customWidth="1"/>
    <col min="10753" max="10753" width="11.5703125" style="63" bestFit="1" customWidth="1"/>
    <col min="10754" max="10755" width="9.5703125" style="63" bestFit="1" customWidth="1"/>
    <col min="10756" max="10756" width="13.85546875" style="63" customWidth="1"/>
    <col min="10757" max="10757" width="14.42578125" style="63" customWidth="1"/>
    <col min="10758" max="10762" width="12.7109375" style="63" customWidth="1"/>
    <col min="10763" max="10763" width="34" style="63" customWidth="1"/>
    <col min="10764" max="10764" width="18.5703125" style="63" customWidth="1"/>
    <col min="10765" max="10765" width="17.42578125" style="63" customWidth="1"/>
    <col min="10766" max="10766" width="16" style="63" bestFit="1" customWidth="1"/>
    <col min="10767" max="10767" width="17.42578125" style="63" customWidth="1"/>
    <col min="10768" max="10769" width="16.42578125" style="63" bestFit="1" customWidth="1"/>
    <col min="10770" max="11005" width="11.42578125" style="63"/>
    <col min="11006" max="11006" width="9.28515625" style="63" customWidth="1"/>
    <col min="11007" max="11007" width="61" style="63" customWidth="1"/>
    <col min="11008" max="11008" width="9.5703125" style="63" bestFit="1" customWidth="1"/>
    <col min="11009" max="11009" width="11.5703125" style="63" bestFit="1" customWidth="1"/>
    <col min="11010" max="11011" width="9.5703125" style="63" bestFit="1" customWidth="1"/>
    <col min="11012" max="11012" width="13.85546875" style="63" customWidth="1"/>
    <col min="11013" max="11013" width="14.42578125" style="63" customWidth="1"/>
    <col min="11014" max="11018" width="12.7109375" style="63" customWidth="1"/>
    <col min="11019" max="11019" width="34" style="63" customWidth="1"/>
    <col min="11020" max="11020" width="18.5703125" style="63" customWidth="1"/>
    <col min="11021" max="11021" width="17.42578125" style="63" customWidth="1"/>
    <col min="11022" max="11022" width="16" style="63" bestFit="1" customWidth="1"/>
    <col min="11023" max="11023" width="17.42578125" style="63" customWidth="1"/>
    <col min="11024" max="11025" width="16.42578125" style="63" bestFit="1" customWidth="1"/>
    <col min="11026" max="11261" width="11.42578125" style="63"/>
    <col min="11262" max="11262" width="9.28515625" style="63" customWidth="1"/>
    <col min="11263" max="11263" width="61" style="63" customWidth="1"/>
    <col min="11264" max="11264" width="9.5703125" style="63" bestFit="1" customWidth="1"/>
    <col min="11265" max="11265" width="11.5703125" style="63" bestFit="1" customWidth="1"/>
    <col min="11266" max="11267" width="9.5703125" style="63" bestFit="1" customWidth="1"/>
    <col min="11268" max="11268" width="13.85546875" style="63" customWidth="1"/>
    <col min="11269" max="11269" width="14.42578125" style="63" customWidth="1"/>
    <col min="11270" max="11274" width="12.7109375" style="63" customWidth="1"/>
    <col min="11275" max="11275" width="34" style="63" customWidth="1"/>
    <col min="11276" max="11276" width="18.5703125" style="63" customWidth="1"/>
    <col min="11277" max="11277" width="17.42578125" style="63" customWidth="1"/>
    <col min="11278" max="11278" width="16" style="63" bestFit="1" customWidth="1"/>
    <col min="11279" max="11279" width="17.42578125" style="63" customWidth="1"/>
    <col min="11280" max="11281" width="16.42578125" style="63" bestFit="1" customWidth="1"/>
    <col min="11282" max="11517" width="11.42578125" style="63"/>
    <col min="11518" max="11518" width="9.28515625" style="63" customWidth="1"/>
    <col min="11519" max="11519" width="61" style="63" customWidth="1"/>
    <col min="11520" max="11520" width="9.5703125" style="63" bestFit="1" customWidth="1"/>
    <col min="11521" max="11521" width="11.5703125" style="63" bestFit="1" customWidth="1"/>
    <col min="11522" max="11523" width="9.5703125" style="63" bestFit="1" customWidth="1"/>
    <col min="11524" max="11524" width="13.85546875" style="63" customWidth="1"/>
    <col min="11525" max="11525" width="14.42578125" style="63" customWidth="1"/>
    <col min="11526" max="11530" width="12.7109375" style="63" customWidth="1"/>
    <col min="11531" max="11531" width="34" style="63" customWidth="1"/>
    <col min="11532" max="11532" width="18.5703125" style="63" customWidth="1"/>
    <col min="11533" max="11533" width="17.42578125" style="63" customWidth="1"/>
    <col min="11534" max="11534" width="16" style="63" bestFit="1" customWidth="1"/>
    <col min="11535" max="11535" width="17.42578125" style="63" customWidth="1"/>
    <col min="11536" max="11537" width="16.42578125" style="63" bestFit="1" customWidth="1"/>
    <col min="11538" max="11773" width="11.42578125" style="63"/>
    <col min="11774" max="11774" width="9.28515625" style="63" customWidth="1"/>
    <col min="11775" max="11775" width="61" style="63" customWidth="1"/>
    <col min="11776" max="11776" width="9.5703125" style="63" bestFit="1" customWidth="1"/>
    <col min="11777" max="11777" width="11.5703125" style="63" bestFit="1" customWidth="1"/>
    <col min="11778" max="11779" width="9.5703125" style="63" bestFit="1" customWidth="1"/>
    <col min="11780" max="11780" width="13.85546875" style="63" customWidth="1"/>
    <col min="11781" max="11781" width="14.42578125" style="63" customWidth="1"/>
    <col min="11782" max="11786" width="12.7109375" style="63" customWidth="1"/>
    <col min="11787" max="11787" width="34" style="63" customWidth="1"/>
    <col min="11788" max="11788" width="18.5703125" style="63" customWidth="1"/>
    <col min="11789" max="11789" width="17.42578125" style="63" customWidth="1"/>
    <col min="11790" max="11790" width="16" style="63" bestFit="1" customWidth="1"/>
    <col min="11791" max="11791" width="17.42578125" style="63" customWidth="1"/>
    <col min="11792" max="11793" width="16.42578125" style="63" bestFit="1" customWidth="1"/>
    <col min="11794" max="12029" width="11.42578125" style="63"/>
    <col min="12030" max="12030" width="9.28515625" style="63" customWidth="1"/>
    <col min="12031" max="12031" width="61" style="63" customWidth="1"/>
    <col min="12032" max="12032" width="9.5703125" style="63" bestFit="1" customWidth="1"/>
    <col min="12033" max="12033" width="11.5703125" style="63" bestFit="1" customWidth="1"/>
    <col min="12034" max="12035" width="9.5703125" style="63" bestFit="1" customWidth="1"/>
    <col min="12036" max="12036" width="13.85546875" style="63" customWidth="1"/>
    <col min="12037" max="12037" width="14.42578125" style="63" customWidth="1"/>
    <col min="12038" max="12042" width="12.7109375" style="63" customWidth="1"/>
    <col min="12043" max="12043" width="34" style="63" customWidth="1"/>
    <col min="12044" max="12044" width="18.5703125" style="63" customWidth="1"/>
    <col min="12045" max="12045" width="17.42578125" style="63" customWidth="1"/>
    <col min="12046" max="12046" width="16" style="63" bestFit="1" customWidth="1"/>
    <col min="12047" max="12047" width="17.42578125" style="63" customWidth="1"/>
    <col min="12048" max="12049" width="16.42578125" style="63" bestFit="1" customWidth="1"/>
    <col min="12050" max="12285" width="11.42578125" style="63"/>
    <col min="12286" max="12286" width="9.28515625" style="63" customWidth="1"/>
    <col min="12287" max="12287" width="61" style="63" customWidth="1"/>
    <col min="12288" max="12288" width="9.5703125" style="63" bestFit="1" customWidth="1"/>
    <col min="12289" max="12289" width="11.5703125" style="63" bestFit="1" customWidth="1"/>
    <col min="12290" max="12291" width="9.5703125" style="63" bestFit="1" customWidth="1"/>
    <col min="12292" max="12292" width="13.85546875" style="63" customWidth="1"/>
    <col min="12293" max="12293" width="14.42578125" style="63" customWidth="1"/>
    <col min="12294" max="12298" width="12.7109375" style="63" customWidth="1"/>
    <col min="12299" max="12299" width="34" style="63" customWidth="1"/>
    <col min="12300" max="12300" width="18.5703125" style="63" customWidth="1"/>
    <col min="12301" max="12301" width="17.42578125" style="63" customWidth="1"/>
    <col min="12302" max="12302" width="16" style="63" bestFit="1" customWidth="1"/>
    <col min="12303" max="12303" width="17.42578125" style="63" customWidth="1"/>
    <col min="12304" max="12305" width="16.42578125" style="63" bestFit="1" customWidth="1"/>
    <col min="12306" max="12541" width="11.42578125" style="63"/>
    <col min="12542" max="12542" width="9.28515625" style="63" customWidth="1"/>
    <col min="12543" max="12543" width="61" style="63" customWidth="1"/>
    <col min="12544" max="12544" width="9.5703125" style="63" bestFit="1" customWidth="1"/>
    <col min="12545" max="12545" width="11.5703125" style="63" bestFit="1" customWidth="1"/>
    <col min="12546" max="12547" width="9.5703125" style="63" bestFit="1" customWidth="1"/>
    <col min="12548" max="12548" width="13.85546875" style="63" customWidth="1"/>
    <col min="12549" max="12549" width="14.42578125" style="63" customWidth="1"/>
    <col min="12550" max="12554" width="12.7109375" style="63" customWidth="1"/>
    <col min="12555" max="12555" width="34" style="63" customWidth="1"/>
    <col min="12556" max="12556" width="18.5703125" style="63" customWidth="1"/>
    <col min="12557" max="12557" width="17.42578125" style="63" customWidth="1"/>
    <col min="12558" max="12558" width="16" style="63" bestFit="1" customWidth="1"/>
    <col min="12559" max="12559" width="17.42578125" style="63" customWidth="1"/>
    <col min="12560" max="12561" width="16.42578125" style="63" bestFit="1" customWidth="1"/>
    <col min="12562" max="12797" width="11.42578125" style="63"/>
    <col min="12798" max="12798" width="9.28515625" style="63" customWidth="1"/>
    <col min="12799" max="12799" width="61" style="63" customWidth="1"/>
    <col min="12800" max="12800" width="9.5703125" style="63" bestFit="1" customWidth="1"/>
    <col min="12801" max="12801" width="11.5703125" style="63" bestFit="1" customWidth="1"/>
    <col min="12802" max="12803" width="9.5703125" style="63" bestFit="1" customWidth="1"/>
    <col min="12804" max="12804" width="13.85546875" style="63" customWidth="1"/>
    <col min="12805" max="12805" width="14.42578125" style="63" customWidth="1"/>
    <col min="12806" max="12810" width="12.7109375" style="63" customWidth="1"/>
    <col min="12811" max="12811" width="34" style="63" customWidth="1"/>
    <col min="12812" max="12812" width="18.5703125" style="63" customWidth="1"/>
    <col min="12813" max="12813" width="17.42578125" style="63" customWidth="1"/>
    <col min="12814" max="12814" width="16" style="63" bestFit="1" customWidth="1"/>
    <col min="12815" max="12815" width="17.42578125" style="63" customWidth="1"/>
    <col min="12816" max="12817" width="16.42578125" style="63" bestFit="1" customWidth="1"/>
    <col min="12818" max="13053" width="11.42578125" style="63"/>
    <col min="13054" max="13054" width="9.28515625" style="63" customWidth="1"/>
    <col min="13055" max="13055" width="61" style="63" customWidth="1"/>
    <col min="13056" max="13056" width="9.5703125" style="63" bestFit="1" customWidth="1"/>
    <col min="13057" max="13057" width="11.5703125" style="63" bestFit="1" customWidth="1"/>
    <col min="13058" max="13059" width="9.5703125" style="63" bestFit="1" customWidth="1"/>
    <col min="13060" max="13060" width="13.85546875" style="63" customWidth="1"/>
    <col min="13061" max="13061" width="14.42578125" style="63" customWidth="1"/>
    <col min="13062" max="13066" width="12.7109375" style="63" customWidth="1"/>
    <col min="13067" max="13067" width="34" style="63" customWidth="1"/>
    <col min="13068" max="13068" width="18.5703125" style="63" customWidth="1"/>
    <col min="13069" max="13069" width="17.42578125" style="63" customWidth="1"/>
    <col min="13070" max="13070" width="16" style="63" bestFit="1" customWidth="1"/>
    <col min="13071" max="13071" width="17.42578125" style="63" customWidth="1"/>
    <col min="13072" max="13073" width="16.42578125" style="63" bestFit="1" customWidth="1"/>
    <col min="13074" max="13309" width="11.42578125" style="63"/>
    <col min="13310" max="13310" width="9.28515625" style="63" customWidth="1"/>
    <col min="13311" max="13311" width="61" style="63" customWidth="1"/>
    <col min="13312" max="13312" width="9.5703125" style="63" bestFit="1" customWidth="1"/>
    <col min="13313" max="13313" width="11.5703125" style="63" bestFit="1" customWidth="1"/>
    <col min="13314" max="13315" width="9.5703125" style="63" bestFit="1" customWidth="1"/>
    <col min="13316" max="13316" width="13.85546875" style="63" customWidth="1"/>
    <col min="13317" max="13317" width="14.42578125" style="63" customWidth="1"/>
    <col min="13318" max="13322" width="12.7109375" style="63" customWidth="1"/>
    <col min="13323" max="13323" width="34" style="63" customWidth="1"/>
    <col min="13324" max="13324" width="18.5703125" style="63" customWidth="1"/>
    <col min="13325" max="13325" width="17.42578125" style="63" customWidth="1"/>
    <col min="13326" max="13326" width="16" style="63" bestFit="1" customWidth="1"/>
    <col min="13327" max="13327" width="17.42578125" style="63" customWidth="1"/>
    <col min="13328" max="13329" width="16.42578125" style="63" bestFit="1" customWidth="1"/>
    <col min="13330" max="13565" width="11.42578125" style="63"/>
    <col min="13566" max="13566" width="9.28515625" style="63" customWidth="1"/>
    <col min="13567" max="13567" width="61" style="63" customWidth="1"/>
    <col min="13568" max="13568" width="9.5703125" style="63" bestFit="1" customWidth="1"/>
    <col min="13569" max="13569" width="11.5703125" style="63" bestFit="1" customWidth="1"/>
    <col min="13570" max="13571" width="9.5703125" style="63" bestFit="1" customWidth="1"/>
    <col min="13572" max="13572" width="13.85546875" style="63" customWidth="1"/>
    <col min="13573" max="13573" width="14.42578125" style="63" customWidth="1"/>
    <col min="13574" max="13578" width="12.7109375" style="63" customWidth="1"/>
    <col min="13579" max="13579" width="34" style="63" customWidth="1"/>
    <col min="13580" max="13580" width="18.5703125" style="63" customWidth="1"/>
    <col min="13581" max="13581" width="17.42578125" style="63" customWidth="1"/>
    <col min="13582" max="13582" width="16" style="63" bestFit="1" customWidth="1"/>
    <col min="13583" max="13583" width="17.42578125" style="63" customWidth="1"/>
    <col min="13584" max="13585" width="16.42578125" style="63" bestFit="1" customWidth="1"/>
    <col min="13586" max="13821" width="11.42578125" style="63"/>
    <col min="13822" max="13822" width="9.28515625" style="63" customWidth="1"/>
    <col min="13823" max="13823" width="61" style="63" customWidth="1"/>
    <col min="13824" max="13824" width="9.5703125" style="63" bestFit="1" customWidth="1"/>
    <col min="13825" max="13825" width="11.5703125" style="63" bestFit="1" customWidth="1"/>
    <col min="13826" max="13827" width="9.5703125" style="63" bestFit="1" customWidth="1"/>
    <col min="13828" max="13828" width="13.85546875" style="63" customWidth="1"/>
    <col min="13829" max="13829" width="14.42578125" style="63" customWidth="1"/>
    <col min="13830" max="13834" width="12.7109375" style="63" customWidth="1"/>
    <col min="13835" max="13835" width="34" style="63" customWidth="1"/>
    <col min="13836" max="13836" width="18.5703125" style="63" customWidth="1"/>
    <col min="13837" max="13837" width="17.42578125" style="63" customWidth="1"/>
    <col min="13838" max="13838" width="16" style="63" bestFit="1" customWidth="1"/>
    <col min="13839" max="13839" width="17.42578125" style="63" customWidth="1"/>
    <col min="13840" max="13841" width="16.42578125" style="63" bestFit="1" customWidth="1"/>
    <col min="13842" max="14077" width="11.42578125" style="63"/>
    <col min="14078" max="14078" width="9.28515625" style="63" customWidth="1"/>
    <col min="14079" max="14079" width="61" style="63" customWidth="1"/>
    <col min="14080" max="14080" width="9.5703125" style="63" bestFit="1" customWidth="1"/>
    <col min="14081" max="14081" width="11.5703125" style="63" bestFit="1" customWidth="1"/>
    <col min="14082" max="14083" width="9.5703125" style="63" bestFit="1" customWidth="1"/>
    <col min="14084" max="14084" width="13.85546875" style="63" customWidth="1"/>
    <col min="14085" max="14085" width="14.42578125" style="63" customWidth="1"/>
    <col min="14086" max="14090" width="12.7109375" style="63" customWidth="1"/>
    <col min="14091" max="14091" width="34" style="63" customWidth="1"/>
    <col min="14092" max="14092" width="18.5703125" style="63" customWidth="1"/>
    <col min="14093" max="14093" width="17.42578125" style="63" customWidth="1"/>
    <col min="14094" max="14094" width="16" style="63" bestFit="1" customWidth="1"/>
    <col min="14095" max="14095" width="17.42578125" style="63" customWidth="1"/>
    <col min="14096" max="14097" width="16.42578125" style="63" bestFit="1" customWidth="1"/>
    <col min="14098" max="14333" width="11.42578125" style="63"/>
    <col min="14334" max="14334" width="9.28515625" style="63" customWidth="1"/>
    <col min="14335" max="14335" width="61" style="63" customWidth="1"/>
    <col min="14336" max="14336" width="9.5703125" style="63" bestFit="1" customWidth="1"/>
    <col min="14337" max="14337" width="11.5703125" style="63" bestFit="1" customWidth="1"/>
    <col min="14338" max="14339" width="9.5703125" style="63" bestFit="1" customWidth="1"/>
    <col min="14340" max="14340" width="13.85546875" style="63" customWidth="1"/>
    <col min="14341" max="14341" width="14.42578125" style="63" customWidth="1"/>
    <col min="14342" max="14346" width="12.7109375" style="63" customWidth="1"/>
    <col min="14347" max="14347" width="34" style="63" customWidth="1"/>
    <col min="14348" max="14348" width="18.5703125" style="63" customWidth="1"/>
    <col min="14349" max="14349" width="17.42578125" style="63" customWidth="1"/>
    <col min="14350" max="14350" width="16" style="63" bestFit="1" customWidth="1"/>
    <col min="14351" max="14351" width="17.42578125" style="63" customWidth="1"/>
    <col min="14352" max="14353" width="16.42578125" style="63" bestFit="1" customWidth="1"/>
    <col min="14354" max="14589" width="11.42578125" style="63"/>
    <col min="14590" max="14590" width="9.28515625" style="63" customWidth="1"/>
    <col min="14591" max="14591" width="61" style="63" customWidth="1"/>
    <col min="14592" max="14592" width="9.5703125" style="63" bestFit="1" customWidth="1"/>
    <col min="14593" max="14593" width="11.5703125" style="63" bestFit="1" customWidth="1"/>
    <col min="14594" max="14595" width="9.5703125" style="63" bestFit="1" customWidth="1"/>
    <col min="14596" max="14596" width="13.85546875" style="63" customWidth="1"/>
    <col min="14597" max="14597" width="14.42578125" style="63" customWidth="1"/>
    <col min="14598" max="14602" width="12.7109375" style="63" customWidth="1"/>
    <col min="14603" max="14603" width="34" style="63" customWidth="1"/>
    <col min="14604" max="14604" width="18.5703125" style="63" customWidth="1"/>
    <col min="14605" max="14605" width="17.42578125" style="63" customWidth="1"/>
    <col min="14606" max="14606" width="16" style="63" bestFit="1" customWidth="1"/>
    <col min="14607" max="14607" width="17.42578125" style="63" customWidth="1"/>
    <col min="14608" max="14609" width="16.42578125" style="63" bestFit="1" customWidth="1"/>
    <col min="14610" max="14845" width="11.42578125" style="63"/>
    <col min="14846" max="14846" width="9.28515625" style="63" customWidth="1"/>
    <col min="14847" max="14847" width="61" style="63" customWidth="1"/>
    <col min="14848" max="14848" width="9.5703125" style="63" bestFit="1" customWidth="1"/>
    <col min="14849" max="14849" width="11.5703125" style="63" bestFit="1" customWidth="1"/>
    <col min="14850" max="14851" width="9.5703125" style="63" bestFit="1" customWidth="1"/>
    <col min="14852" max="14852" width="13.85546875" style="63" customWidth="1"/>
    <col min="14853" max="14853" width="14.42578125" style="63" customWidth="1"/>
    <col min="14854" max="14858" width="12.7109375" style="63" customWidth="1"/>
    <col min="14859" max="14859" width="34" style="63" customWidth="1"/>
    <col min="14860" max="14860" width="18.5703125" style="63" customWidth="1"/>
    <col min="14861" max="14861" width="17.42578125" style="63" customWidth="1"/>
    <col min="14862" max="14862" width="16" style="63" bestFit="1" customWidth="1"/>
    <col min="14863" max="14863" width="17.42578125" style="63" customWidth="1"/>
    <col min="14864" max="14865" width="16.42578125" style="63" bestFit="1" customWidth="1"/>
    <col min="14866" max="15101" width="11.42578125" style="63"/>
    <col min="15102" max="15102" width="9.28515625" style="63" customWidth="1"/>
    <col min="15103" max="15103" width="61" style="63" customWidth="1"/>
    <col min="15104" max="15104" width="9.5703125" style="63" bestFit="1" customWidth="1"/>
    <col min="15105" max="15105" width="11.5703125" style="63" bestFit="1" customWidth="1"/>
    <col min="15106" max="15107" width="9.5703125" style="63" bestFit="1" customWidth="1"/>
    <col min="15108" max="15108" width="13.85546875" style="63" customWidth="1"/>
    <col min="15109" max="15109" width="14.42578125" style="63" customWidth="1"/>
    <col min="15110" max="15114" width="12.7109375" style="63" customWidth="1"/>
    <col min="15115" max="15115" width="34" style="63" customWidth="1"/>
    <col min="15116" max="15116" width="18.5703125" style="63" customWidth="1"/>
    <col min="15117" max="15117" width="17.42578125" style="63" customWidth="1"/>
    <col min="15118" max="15118" width="16" style="63" bestFit="1" customWidth="1"/>
    <col min="15119" max="15119" width="17.42578125" style="63" customWidth="1"/>
    <col min="15120" max="15121" width="16.42578125" style="63" bestFit="1" customWidth="1"/>
    <col min="15122" max="15357" width="11.42578125" style="63"/>
    <col min="15358" max="15358" width="9.28515625" style="63" customWidth="1"/>
    <col min="15359" max="15359" width="61" style="63" customWidth="1"/>
    <col min="15360" max="15360" width="9.5703125" style="63" bestFit="1" customWidth="1"/>
    <col min="15361" max="15361" width="11.5703125" style="63" bestFit="1" customWidth="1"/>
    <col min="15362" max="15363" width="9.5703125" style="63" bestFit="1" customWidth="1"/>
    <col min="15364" max="15364" width="13.85546875" style="63" customWidth="1"/>
    <col min="15365" max="15365" width="14.42578125" style="63" customWidth="1"/>
    <col min="15366" max="15370" width="12.7109375" style="63" customWidth="1"/>
    <col min="15371" max="15371" width="34" style="63" customWidth="1"/>
    <col min="15372" max="15372" width="18.5703125" style="63" customWidth="1"/>
    <col min="15373" max="15373" width="17.42578125" style="63" customWidth="1"/>
    <col min="15374" max="15374" width="16" style="63" bestFit="1" customWidth="1"/>
    <col min="15375" max="15375" width="17.42578125" style="63" customWidth="1"/>
    <col min="15376" max="15377" width="16.42578125" style="63" bestFit="1" customWidth="1"/>
    <col min="15378" max="15613" width="11.42578125" style="63"/>
    <col min="15614" max="15614" width="9.28515625" style="63" customWidth="1"/>
    <col min="15615" max="15615" width="61" style="63" customWidth="1"/>
    <col min="15616" max="15616" width="9.5703125" style="63" bestFit="1" customWidth="1"/>
    <col min="15617" max="15617" width="11.5703125" style="63" bestFit="1" customWidth="1"/>
    <col min="15618" max="15619" width="9.5703125" style="63" bestFit="1" customWidth="1"/>
    <col min="15620" max="15620" width="13.85546875" style="63" customWidth="1"/>
    <col min="15621" max="15621" width="14.42578125" style="63" customWidth="1"/>
    <col min="15622" max="15626" width="12.7109375" style="63" customWidth="1"/>
    <col min="15627" max="15627" width="34" style="63" customWidth="1"/>
    <col min="15628" max="15628" width="18.5703125" style="63" customWidth="1"/>
    <col min="15629" max="15629" width="17.42578125" style="63" customWidth="1"/>
    <col min="15630" max="15630" width="16" style="63" bestFit="1" customWidth="1"/>
    <col min="15631" max="15631" width="17.42578125" style="63" customWidth="1"/>
    <col min="15632" max="15633" width="16.42578125" style="63" bestFit="1" customWidth="1"/>
    <col min="15634" max="15869" width="11.42578125" style="63"/>
    <col min="15870" max="15870" width="9.28515625" style="63" customWidth="1"/>
    <col min="15871" max="15871" width="61" style="63" customWidth="1"/>
    <col min="15872" max="15872" width="9.5703125" style="63" bestFit="1" customWidth="1"/>
    <col min="15873" max="15873" width="11.5703125" style="63" bestFit="1" customWidth="1"/>
    <col min="15874" max="15875" width="9.5703125" style="63" bestFit="1" customWidth="1"/>
    <col min="15876" max="15876" width="13.85546875" style="63" customWidth="1"/>
    <col min="15877" max="15877" width="14.42578125" style="63" customWidth="1"/>
    <col min="15878" max="15882" width="12.7109375" style="63" customWidth="1"/>
    <col min="15883" max="15883" width="34" style="63" customWidth="1"/>
    <col min="15884" max="15884" width="18.5703125" style="63" customWidth="1"/>
    <col min="15885" max="15885" width="17.42578125" style="63" customWidth="1"/>
    <col min="15886" max="15886" width="16" style="63" bestFit="1" customWidth="1"/>
    <col min="15887" max="15887" width="17.42578125" style="63" customWidth="1"/>
    <col min="15888" max="15889" width="16.42578125" style="63" bestFit="1" customWidth="1"/>
    <col min="15890" max="16125" width="11.42578125" style="63"/>
    <col min="16126" max="16126" width="9.28515625" style="63" customWidth="1"/>
    <col min="16127" max="16127" width="61" style="63" customWidth="1"/>
    <col min="16128" max="16128" width="9.5703125" style="63" bestFit="1" customWidth="1"/>
    <col min="16129" max="16129" width="11.5703125" style="63" bestFit="1" customWidth="1"/>
    <col min="16130" max="16131" width="9.5703125" style="63" bestFit="1" customWidth="1"/>
    <col min="16132" max="16132" width="13.85546875" style="63" customWidth="1"/>
    <col min="16133" max="16133" width="14.42578125" style="63" customWidth="1"/>
    <col min="16134" max="16138" width="12.7109375" style="63" customWidth="1"/>
    <col min="16139" max="16139" width="34" style="63" customWidth="1"/>
    <col min="16140" max="16140" width="18.5703125" style="63" customWidth="1"/>
    <col min="16141" max="16141" width="17.42578125" style="63" customWidth="1"/>
    <col min="16142" max="16142" width="16" style="63" bestFit="1" customWidth="1"/>
    <col min="16143" max="16143" width="17.42578125" style="63" customWidth="1"/>
    <col min="16144" max="16145" width="16.42578125" style="63" bestFit="1" customWidth="1"/>
    <col min="16146" max="16384" width="11.42578125" style="63"/>
  </cols>
  <sheetData>
    <row r="5" spans="1:8" x14ac:dyDescent="0.2">
      <c r="A5" s="94" t="s">
        <v>275</v>
      </c>
      <c r="C5" s="28"/>
      <c r="D5" s="28"/>
      <c r="E5" s="28"/>
      <c r="F5" s="28"/>
      <c r="G5" s="28"/>
      <c r="H5" s="2"/>
    </row>
    <row r="6" spans="1:8" x14ac:dyDescent="0.2">
      <c r="A6" s="94" t="s">
        <v>279</v>
      </c>
      <c r="C6" s="28"/>
      <c r="D6" s="28"/>
      <c r="E6" s="28"/>
      <c r="F6" s="28"/>
      <c r="G6" s="28"/>
      <c r="H6" s="2"/>
    </row>
    <row r="7" spans="1:8" x14ac:dyDescent="0.2">
      <c r="A7" s="5" t="s">
        <v>84</v>
      </c>
      <c r="B7" s="48"/>
      <c r="C7" s="28"/>
      <c r="D7" s="28"/>
      <c r="E7" s="28"/>
      <c r="F7" s="28"/>
      <c r="G7" s="28"/>
      <c r="H7" s="2"/>
    </row>
    <row r="8" spans="1:8" ht="13.5" thickBot="1" x14ac:dyDescent="0.25">
      <c r="A8" s="48"/>
      <c r="B8" s="48"/>
      <c r="C8" s="28"/>
      <c r="D8" s="28"/>
      <c r="E8" s="28"/>
      <c r="F8" s="28"/>
      <c r="G8" s="28"/>
      <c r="H8" s="2"/>
    </row>
    <row r="9" spans="1:8" ht="13.5" thickBot="1" x14ac:dyDescent="0.25">
      <c r="A9" s="64" t="s">
        <v>85</v>
      </c>
      <c r="B9" s="49" t="s">
        <v>86</v>
      </c>
      <c r="C9" s="128" t="s">
        <v>2</v>
      </c>
      <c r="D9" s="128"/>
      <c r="E9" s="128"/>
      <c r="F9" s="134" t="s">
        <v>3</v>
      </c>
      <c r="G9" s="129" t="s">
        <v>4</v>
      </c>
      <c r="H9" s="131" t="s">
        <v>5</v>
      </c>
    </row>
    <row r="10" spans="1:8" x14ac:dyDescent="0.2">
      <c r="A10" s="50"/>
      <c r="B10" s="50"/>
      <c r="C10" s="6" t="s">
        <v>6</v>
      </c>
      <c r="D10" s="6" t="s">
        <v>7</v>
      </c>
      <c r="E10" s="6" t="s">
        <v>383</v>
      </c>
      <c r="F10" s="135"/>
      <c r="G10" s="130"/>
      <c r="H10" s="124"/>
    </row>
    <row r="11" spans="1:8" ht="13.5" thickBot="1" x14ac:dyDescent="0.25">
      <c r="A11" s="31"/>
      <c r="B11" s="31"/>
      <c r="C11" s="31" t="s">
        <v>8</v>
      </c>
      <c r="D11" s="31" t="s">
        <v>9</v>
      </c>
      <c r="E11" s="9" t="s">
        <v>10</v>
      </c>
      <c r="F11" s="31" t="s">
        <v>11</v>
      </c>
      <c r="G11" s="31" t="s">
        <v>12</v>
      </c>
      <c r="H11" s="31" t="s">
        <v>13</v>
      </c>
    </row>
    <row r="12" spans="1:8" x14ac:dyDescent="0.2">
      <c r="A12" s="51" t="s">
        <v>87</v>
      </c>
      <c r="B12" s="51" t="s">
        <v>352</v>
      </c>
      <c r="C12" s="52">
        <v>101003.56</v>
      </c>
      <c r="D12" s="52">
        <v>-47082.352335000003</v>
      </c>
      <c r="E12" s="52">
        <v>53921.207665000002</v>
      </c>
      <c r="F12" s="52">
        <v>6522.6398671199995</v>
      </c>
      <c r="G12" s="52">
        <f t="shared" ref="G12:G75" si="0">+E12-F12</f>
        <v>47398.567797880001</v>
      </c>
      <c r="H12" s="65">
        <f t="shared" ref="H12:H75" si="1">+IFERROR(F12/E12*100,0)</f>
        <v>12.096613094505697</v>
      </c>
    </row>
    <row r="13" spans="1:8" x14ac:dyDescent="0.2">
      <c r="A13" s="51" t="s">
        <v>88</v>
      </c>
      <c r="B13" s="51" t="s">
        <v>280</v>
      </c>
      <c r="C13" s="52">
        <v>2212.7133469999999</v>
      </c>
      <c r="D13" s="52">
        <v>0</v>
      </c>
      <c r="E13" s="52">
        <v>2212.7133469999999</v>
      </c>
      <c r="F13" s="52">
        <v>2212.7133469999999</v>
      </c>
      <c r="G13" s="52">
        <f t="shared" si="0"/>
        <v>0</v>
      </c>
      <c r="H13" s="65">
        <f t="shared" si="1"/>
        <v>100</v>
      </c>
    </row>
    <row r="14" spans="1:8" x14ac:dyDescent="0.2">
      <c r="A14" s="51" t="s">
        <v>89</v>
      </c>
      <c r="B14" s="51" t="s">
        <v>281</v>
      </c>
      <c r="C14" s="52">
        <v>297381.66278100002</v>
      </c>
      <c r="D14" s="52">
        <v>0</v>
      </c>
      <c r="E14" s="52">
        <v>297381.66278100002</v>
      </c>
      <c r="F14" s="52">
        <v>280349.33369434997</v>
      </c>
      <c r="G14" s="52">
        <f t="shared" si="0"/>
        <v>17032.329086650047</v>
      </c>
      <c r="H14" s="65">
        <f t="shared" si="1"/>
        <v>94.272569153265806</v>
      </c>
    </row>
    <row r="15" spans="1:8" x14ac:dyDescent="0.2">
      <c r="A15" s="51" t="s">
        <v>90</v>
      </c>
      <c r="B15" s="51" t="s">
        <v>282</v>
      </c>
      <c r="C15" s="52">
        <v>26061</v>
      </c>
      <c r="D15" s="52">
        <v>20287.527539999999</v>
      </c>
      <c r="E15" s="52">
        <v>46348.527540000003</v>
      </c>
      <c r="F15" s="52">
        <v>41544.381071960001</v>
      </c>
      <c r="G15" s="52">
        <f t="shared" si="0"/>
        <v>4804.1464680400022</v>
      </c>
      <c r="H15" s="65">
        <f t="shared" si="1"/>
        <v>89.634737664764216</v>
      </c>
    </row>
    <row r="16" spans="1:8" x14ac:dyDescent="0.2">
      <c r="A16" s="51" t="s">
        <v>91</v>
      </c>
      <c r="B16" s="51" t="s">
        <v>351</v>
      </c>
      <c r="C16" s="52">
        <v>19889.503616999998</v>
      </c>
      <c r="D16" s="52">
        <v>0</v>
      </c>
      <c r="E16" s="52">
        <v>19889.503616999998</v>
      </c>
      <c r="F16" s="52">
        <v>23966.929400479999</v>
      </c>
      <c r="G16" s="52">
        <f t="shared" si="0"/>
        <v>-4077.425783480001</v>
      </c>
      <c r="H16" s="65">
        <f t="shared" si="1"/>
        <v>120.50038986390257</v>
      </c>
    </row>
    <row r="17" spans="1:8" x14ac:dyDescent="0.2">
      <c r="A17" s="51" t="s">
        <v>92</v>
      </c>
      <c r="B17" s="51" t="s">
        <v>350</v>
      </c>
      <c r="C17" s="52">
        <v>391312.789292</v>
      </c>
      <c r="D17" s="52">
        <v>0</v>
      </c>
      <c r="E17" s="52">
        <v>391312.789292</v>
      </c>
      <c r="F17" s="52">
        <v>441327.52108588</v>
      </c>
      <c r="G17" s="52">
        <f t="shared" si="0"/>
        <v>-50014.731793879997</v>
      </c>
      <c r="H17" s="65">
        <f t="shared" si="1"/>
        <v>112.78126684394122</v>
      </c>
    </row>
    <row r="18" spans="1:8" x14ac:dyDescent="0.2">
      <c r="A18" s="51" t="s">
        <v>93</v>
      </c>
      <c r="B18" s="51" t="s">
        <v>283</v>
      </c>
      <c r="C18" s="52">
        <v>390332.861645</v>
      </c>
      <c r="D18" s="52">
        <v>0</v>
      </c>
      <c r="E18" s="52">
        <v>390332.861645</v>
      </c>
      <c r="F18" s="52">
        <v>435182.04591991997</v>
      </c>
      <c r="G18" s="52">
        <f t="shared" si="0"/>
        <v>-44849.184274919971</v>
      </c>
      <c r="H18" s="65">
        <f t="shared" si="1"/>
        <v>111.4899842370201</v>
      </c>
    </row>
    <row r="19" spans="1:8" x14ac:dyDescent="0.2">
      <c r="A19" s="51" t="s">
        <v>94</v>
      </c>
      <c r="B19" s="51" t="s">
        <v>284</v>
      </c>
      <c r="C19" s="52">
        <v>30287.510129999999</v>
      </c>
      <c r="D19" s="52">
        <v>0</v>
      </c>
      <c r="E19" s="52">
        <v>30287.510129999999</v>
      </c>
      <c r="F19" s="52">
        <v>65179.037118820001</v>
      </c>
      <c r="G19" s="52">
        <f t="shared" si="0"/>
        <v>-34891.526988819998</v>
      </c>
      <c r="H19" s="65">
        <f t="shared" si="1"/>
        <v>215.20104108610661</v>
      </c>
    </row>
    <row r="20" spans="1:8" x14ac:dyDescent="0.2">
      <c r="A20" s="51" t="s">
        <v>95</v>
      </c>
      <c r="B20" s="51" t="s">
        <v>285</v>
      </c>
      <c r="C20" s="52">
        <v>824122.64463600004</v>
      </c>
      <c r="D20" s="52">
        <v>0</v>
      </c>
      <c r="E20" s="52">
        <v>824122.64463600004</v>
      </c>
      <c r="F20" s="52">
        <v>844355.84003823996</v>
      </c>
      <c r="G20" s="52">
        <f t="shared" si="0"/>
        <v>-20233.195402239915</v>
      </c>
      <c r="H20" s="65">
        <f t="shared" si="1"/>
        <v>102.45511945751431</v>
      </c>
    </row>
    <row r="21" spans="1:8" x14ac:dyDescent="0.2">
      <c r="A21" s="51" t="s">
        <v>96</v>
      </c>
      <c r="B21" s="51" t="s">
        <v>349</v>
      </c>
      <c r="C21" s="52">
        <v>105389.507</v>
      </c>
      <c r="D21" s="52">
        <v>0</v>
      </c>
      <c r="E21" s="52">
        <v>105389.507</v>
      </c>
      <c r="F21" s="52">
        <v>114305.37210647001</v>
      </c>
      <c r="G21" s="52">
        <f t="shared" si="0"/>
        <v>-8915.8651064700098</v>
      </c>
      <c r="H21" s="65">
        <f t="shared" si="1"/>
        <v>108.45991727285526</v>
      </c>
    </row>
    <row r="22" spans="1:8" x14ac:dyDescent="0.2">
      <c r="A22" s="51" t="s">
        <v>97</v>
      </c>
      <c r="B22" s="51" t="s">
        <v>286</v>
      </c>
      <c r="C22" s="52">
        <v>48927.453894999999</v>
      </c>
      <c r="D22" s="52">
        <v>0</v>
      </c>
      <c r="E22" s="52">
        <v>48927.453894999999</v>
      </c>
      <c r="F22" s="52">
        <v>52051.996874720004</v>
      </c>
      <c r="G22" s="52">
        <f t="shared" si="0"/>
        <v>-3124.542979720005</v>
      </c>
      <c r="H22" s="65">
        <f t="shared" si="1"/>
        <v>106.38607311638448</v>
      </c>
    </row>
    <row r="23" spans="1:8" x14ac:dyDescent="0.2">
      <c r="A23" s="51" t="s">
        <v>98</v>
      </c>
      <c r="B23" s="51" t="s">
        <v>287</v>
      </c>
      <c r="C23" s="52">
        <v>10914</v>
      </c>
      <c r="D23" s="52">
        <v>0</v>
      </c>
      <c r="E23" s="52">
        <v>10914</v>
      </c>
      <c r="F23" s="52">
        <v>32098.353500729998</v>
      </c>
      <c r="G23" s="52">
        <f t="shared" si="0"/>
        <v>-21184.353500729998</v>
      </c>
      <c r="H23" s="65">
        <f t="shared" si="1"/>
        <v>294.10256093760307</v>
      </c>
    </row>
    <row r="24" spans="1:8" x14ac:dyDescent="0.2">
      <c r="A24" s="51" t="s">
        <v>99</v>
      </c>
      <c r="B24" s="51" t="s">
        <v>288</v>
      </c>
      <c r="C24" s="52">
        <v>433367</v>
      </c>
      <c r="D24" s="52">
        <v>0</v>
      </c>
      <c r="E24" s="52">
        <v>433367</v>
      </c>
      <c r="F24" s="52">
        <v>354357.29748126003</v>
      </c>
      <c r="G24" s="52">
        <f t="shared" si="0"/>
        <v>79009.70251873997</v>
      </c>
      <c r="H24" s="65">
        <f t="shared" si="1"/>
        <v>81.768408180885956</v>
      </c>
    </row>
    <row r="25" spans="1:8" x14ac:dyDescent="0.2">
      <c r="A25" s="51" t="s">
        <v>100</v>
      </c>
      <c r="B25" s="51" t="s">
        <v>289</v>
      </c>
      <c r="C25" s="52">
        <v>422478</v>
      </c>
      <c r="D25" s="52">
        <v>5000</v>
      </c>
      <c r="E25" s="52">
        <v>427478</v>
      </c>
      <c r="F25" s="52">
        <v>462419.46820671996</v>
      </c>
      <c r="G25" s="52">
        <f t="shared" si="0"/>
        <v>-34941.468206719961</v>
      </c>
      <c r="H25" s="65">
        <f t="shared" si="1"/>
        <v>108.17386349864087</v>
      </c>
    </row>
    <row r="26" spans="1:8" x14ac:dyDescent="0.2">
      <c r="A26" s="51" t="s">
        <v>101</v>
      </c>
      <c r="B26" s="51" t="s">
        <v>290</v>
      </c>
      <c r="C26" s="52">
        <v>60326</v>
      </c>
      <c r="D26" s="52">
        <v>0</v>
      </c>
      <c r="E26" s="52">
        <v>60326</v>
      </c>
      <c r="F26" s="52">
        <v>61146.586989240001</v>
      </c>
      <c r="G26" s="52">
        <f t="shared" si="0"/>
        <v>-820.58698924000055</v>
      </c>
      <c r="H26" s="65">
        <f t="shared" si="1"/>
        <v>101.3602542672148</v>
      </c>
    </row>
    <row r="27" spans="1:8" x14ac:dyDescent="0.2">
      <c r="A27" s="51" t="s">
        <v>102</v>
      </c>
      <c r="B27" s="51" t="s">
        <v>291</v>
      </c>
      <c r="C27" s="52">
        <v>3000</v>
      </c>
      <c r="D27" s="52">
        <v>0</v>
      </c>
      <c r="E27" s="52">
        <v>3000</v>
      </c>
      <c r="F27" s="52">
        <v>1217.59322617</v>
      </c>
      <c r="G27" s="52">
        <f t="shared" si="0"/>
        <v>1782.40677383</v>
      </c>
      <c r="H27" s="65">
        <f t="shared" si="1"/>
        <v>40.586440872333334</v>
      </c>
    </row>
    <row r="28" spans="1:8" x14ac:dyDescent="0.2">
      <c r="A28" s="51" t="s">
        <v>103</v>
      </c>
      <c r="B28" s="51" t="s">
        <v>292</v>
      </c>
      <c r="C28" s="52">
        <v>63024</v>
      </c>
      <c r="D28" s="52">
        <v>0</v>
      </c>
      <c r="E28" s="52">
        <v>63024</v>
      </c>
      <c r="F28" s="52">
        <v>67346.638295739991</v>
      </c>
      <c r="G28" s="52">
        <f t="shared" si="0"/>
        <v>-4322.638295739991</v>
      </c>
      <c r="H28" s="65">
        <f t="shared" si="1"/>
        <v>106.85871778328888</v>
      </c>
    </row>
    <row r="29" spans="1:8" x14ac:dyDescent="0.2">
      <c r="A29" s="51" t="s">
        <v>104</v>
      </c>
      <c r="B29" s="51" t="s">
        <v>293</v>
      </c>
      <c r="C29" s="52">
        <v>469616</v>
      </c>
      <c r="D29" s="52">
        <v>0</v>
      </c>
      <c r="E29" s="52">
        <v>469616</v>
      </c>
      <c r="F29" s="52">
        <v>406013.5660397</v>
      </c>
      <c r="G29" s="52">
        <f t="shared" si="0"/>
        <v>63602.433960299997</v>
      </c>
      <c r="H29" s="65">
        <f t="shared" si="1"/>
        <v>86.456501916395524</v>
      </c>
    </row>
    <row r="30" spans="1:8" x14ac:dyDescent="0.2">
      <c r="A30" s="51" t="s">
        <v>105</v>
      </c>
      <c r="B30" s="51" t="s">
        <v>294</v>
      </c>
      <c r="C30" s="52">
        <v>358734</v>
      </c>
      <c r="D30" s="52">
        <v>0</v>
      </c>
      <c r="E30" s="52">
        <v>358734</v>
      </c>
      <c r="F30" s="52">
        <v>234574.84013152999</v>
      </c>
      <c r="G30" s="52">
        <f t="shared" si="0"/>
        <v>124159.15986847001</v>
      </c>
      <c r="H30" s="65">
        <f t="shared" si="1"/>
        <v>65.389631351232381</v>
      </c>
    </row>
    <row r="31" spans="1:8" x14ac:dyDescent="0.2">
      <c r="A31" s="51" t="s">
        <v>106</v>
      </c>
      <c r="B31" s="51" t="s">
        <v>295</v>
      </c>
      <c r="C31" s="52">
        <v>35250</v>
      </c>
      <c r="D31" s="52">
        <v>0</v>
      </c>
      <c r="E31" s="52">
        <v>35250</v>
      </c>
      <c r="F31" s="52">
        <v>36282.395016300004</v>
      </c>
      <c r="G31" s="52">
        <f t="shared" si="0"/>
        <v>-1032.3950163000045</v>
      </c>
      <c r="H31" s="65">
        <f t="shared" si="1"/>
        <v>102.92878018808511</v>
      </c>
    </row>
    <row r="32" spans="1:8" x14ac:dyDescent="0.2">
      <c r="A32" s="51" t="s">
        <v>107</v>
      </c>
      <c r="B32" s="51" t="s">
        <v>296</v>
      </c>
      <c r="C32" s="52">
        <v>467463</v>
      </c>
      <c r="D32" s="52">
        <v>20000</v>
      </c>
      <c r="E32" s="52">
        <v>487463</v>
      </c>
      <c r="F32" s="52">
        <v>429503.32947559003</v>
      </c>
      <c r="G32" s="52">
        <f t="shared" si="0"/>
        <v>57959.670524409972</v>
      </c>
      <c r="H32" s="65">
        <f t="shared" si="1"/>
        <v>88.109934390013194</v>
      </c>
    </row>
    <row r="33" spans="1:9" x14ac:dyDescent="0.2">
      <c r="A33" s="51" t="s">
        <v>108</v>
      </c>
      <c r="B33" s="51" t="s">
        <v>297</v>
      </c>
      <c r="C33" s="52">
        <v>374585.88</v>
      </c>
      <c r="D33" s="52">
        <v>649127.75996099995</v>
      </c>
      <c r="E33" s="52">
        <v>1023713.6399609999</v>
      </c>
      <c r="F33" s="52">
        <v>974295.02032341005</v>
      </c>
      <c r="G33" s="52">
        <f t="shared" si="0"/>
        <v>49418.619637589902</v>
      </c>
      <c r="H33" s="65">
        <f t="shared" si="1"/>
        <v>95.172612954588303</v>
      </c>
      <c r="I33" s="66"/>
    </row>
    <row r="34" spans="1:9" x14ac:dyDescent="0.2">
      <c r="A34" s="51" t="s">
        <v>109</v>
      </c>
      <c r="B34" s="51" t="s">
        <v>348</v>
      </c>
      <c r="C34" s="52">
        <v>103302.98863599999</v>
      </c>
      <c r="D34" s="52">
        <v>0</v>
      </c>
      <c r="E34" s="52">
        <v>103302.98863599999</v>
      </c>
      <c r="F34" s="52">
        <v>95942.659052389994</v>
      </c>
      <c r="G34" s="52">
        <f t="shared" si="0"/>
        <v>7360.3295836100006</v>
      </c>
      <c r="H34" s="65">
        <f t="shared" si="1"/>
        <v>92.875008089509421</v>
      </c>
      <c r="I34" s="66"/>
    </row>
    <row r="35" spans="1:9" x14ac:dyDescent="0.2">
      <c r="A35" s="51" t="s">
        <v>110</v>
      </c>
      <c r="B35" s="51" t="s">
        <v>298</v>
      </c>
      <c r="C35" s="52">
        <v>7810.0593209999997</v>
      </c>
      <c r="D35" s="52">
        <v>0</v>
      </c>
      <c r="E35" s="52">
        <v>7810.0593209999997</v>
      </c>
      <c r="F35" s="52">
        <v>9913.0550784299994</v>
      </c>
      <c r="G35" s="52">
        <f t="shared" si="0"/>
        <v>-2102.9957574299997</v>
      </c>
      <c r="H35" s="65">
        <f t="shared" si="1"/>
        <v>126.92675780035859</v>
      </c>
      <c r="I35" s="66"/>
    </row>
    <row r="36" spans="1:9" x14ac:dyDescent="0.2">
      <c r="A36" s="51" t="s">
        <v>111</v>
      </c>
      <c r="B36" s="51" t="s">
        <v>347</v>
      </c>
      <c r="C36" s="52">
        <v>5419.2373980000002</v>
      </c>
      <c r="D36" s="52">
        <v>0</v>
      </c>
      <c r="E36" s="52">
        <v>5419.2373980000002</v>
      </c>
      <c r="F36" s="52">
        <v>2910.0199707299998</v>
      </c>
      <c r="G36" s="52">
        <f t="shared" si="0"/>
        <v>2509.2174272700004</v>
      </c>
      <c r="H36" s="65">
        <f t="shared" si="1"/>
        <v>53.697960746358135</v>
      </c>
      <c r="I36" s="66"/>
    </row>
    <row r="37" spans="1:9" x14ac:dyDescent="0.2">
      <c r="A37" s="51" t="s">
        <v>112</v>
      </c>
      <c r="B37" s="51" t="s">
        <v>346</v>
      </c>
      <c r="C37" s="52">
        <v>8413.4248680000001</v>
      </c>
      <c r="D37" s="52">
        <v>0</v>
      </c>
      <c r="E37" s="52">
        <v>8413.4248680000001</v>
      </c>
      <c r="F37" s="52">
        <v>3012.59949491</v>
      </c>
      <c r="G37" s="52">
        <f t="shared" si="0"/>
        <v>5400.8253730899996</v>
      </c>
      <c r="H37" s="65">
        <f t="shared" si="1"/>
        <v>35.807052920484935</v>
      </c>
      <c r="I37" s="66"/>
    </row>
    <row r="38" spans="1:9" x14ac:dyDescent="0.2">
      <c r="A38" s="51" t="s">
        <v>113</v>
      </c>
      <c r="B38" s="51" t="s">
        <v>345</v>
      </c>
      <c r="C38" s="52">
        <v>11738.829</v>
      </c>
      <c r="D38" s="52">
        <v>0</v>
      </c>
      <c r="E38" s="52">
        <v>11738.829</v>
      </c>
      <c r="F38" s="52">
        <v>13038.847894299999</v>
      </c>
      <c r="G38" s="52">
        <f t="shared" si="0"/>
        <v>-1300.0188942999994</v>
      </c>
      <c r="H38" s="65">
        <f t="shared" si="1"/>
        <v>111.07451939456652</v>
      </c>
      <c r="I38" s="66"/>
    </row>
    <row r="39" spans="1:9" x14ac:dyDescent="0.2">
      <c r="A39" s="51" t="s">
        <v>114</v>
      </c>
      <c r="B39" s="51" t="s">
        <v>299</v>
      </c>
      <c r="C39" s="52">
        <v>308895.89591899997</v>
      </c>
      <c r="D39" s="52">
        <v>0</v>
      </c>
      <c r="E39" s="52">
        <v>308895.89591899997</v>
      </c>
      <c r="F39" s="52">
        <v>373850.20537545002</v>
      </c>
      <c r="G39" s="52">
        <f t="shared" si="0"/>
        <v>-64954.30945645005</v>
      </c>
      <c r="H39" s="65">
        <f t="shared" si="1"/>
        <v>121.02789655498778</v>
      </c>
      <c r="I39" s="66"/>
    </row>
    <row r="40" spans="1:9" x14ac:dyDescent="0.2">
      <c r="A40" s="51" t="s">
        <v>115</v>
      </c>
      <c r="B40" s="51" t="s">
        <v>344</v>
      </c>
      <c r="C40" s="52">
        <v>257665.02007</v>
      </c>
      <c r="D40" s="52">
        <v>0</v>
      </c>
      <c r="E40" s="52">
        <v>257665.02007</v>
      </c>
      <c r="F40" s="52">
        <v>219815.35797160998</v>
      </c>
      <c r="G40" s="52">
        <f t="shared" si="0"/>
        <v>37849.662098390021</v>
      </c>
      <c r="H40" s="65">
        <f t="shared" si="1"/>
        <v>85.310515921754771</v>
      </c>
      <c r="I40" s="66"/>
    </row>
    <row r="41" spans="1:9" x14ac:dyDescent="0.2">
      <c r="A41" s="51" t="s">
        <v>116</v>
      </c>
      <c r="B41" s="51" t="s">
        <v>300</v>
      </c>
      <c r="C41" s="52">
        <v>64786.292000000001</v>
      </c>
      <c r="D41" s="52">
        <v>0</v>
      </c>
      <c r="E41" s="52">
        <v>64786.292000000001</v>
      </c>
      <c r="F41" s="52">
        <v>114326.89889364</v>
      </c>
      <c r="G41" s="52">
        <f t="shared" si="0"/>
        <v>-49540.606893639997</v>
      </c>
      <c r="H41" s="65">
        <f t="shared" si="1"/>
        <v>176.46773007728237</v>
      </c>
      <c r="I41" s="66"/>
    </row>
    <row r="42" spans="1:9" x14ac:dyDescent="0.2">
      <c r="A42" s="51" t="s">
        <v>117</v>
      </c>
      <c r="B42" s="51" t="s">
        <v>301</v>
      </c>
      <c r="C42" s="52">
        <v>160370.99600000001</v>
      </c>
      <c r="D42" s="52">
        <v>0</v>
      </c>
      <c r="E42" s="52">
        <v>160370.99600000001</v>
      </c>
      <c r="F42" s="52">
        <v>167970.48867992</v>
      </c>
      <c r="G42" s="52">
        <f t="shared" si="0"/>
        <v>-7599.4926799199893</v>
      </c>
      <c r="H42" s="65">
        <f t="shared" si="1"/>
        <v>104.73869519393644</v>
      </c>
      <c r="I42" s="66"/>
    </row>
    <row r="43" spans="1:9" x14ac:dyDescent="0.2">
      <c r="A43" s="51" t="s">
        <v>118</v>
      </c>
      <c r="B43" s="51" t="s">
        <v>302</v>
      </c>
      <c r="C43" s="52">
        <v>4830.674</v>
      </c>
      <c r="D43" s="52">
        <v>27600</v>
      </c>
      <c r="E43" s="52">
        <v>32430.673999999999</v>
      </c>
      <c r="F43" s="52">
        <v>40698.121933000002</v>
      </c>
      <c r="G43" s="52">
        <f t="shared" si="0"/>
        <v>-8267.4479330000031</v>
      </c>
      <c r="H43" s="65">
        <f t="shared" si="1"/>
        <v>125.49267996403653</v>
      </c>
      <c r="I43" s="66"/>
    </row>
    <row r="44" spans="1:9" x14ac:dyDescent="0.2">
      <c r="A44" s="51" t="s">
        <v>119</v>
      </c>
      <c r="B44" s="51" t="s">
        <v>303</v>
      </c>
      <c r="C44" s="52">
        <v>25263.073034000001</v>
      </c>
      <c r="D44" s="52">
        <v>0</v>
      </c>
      <c r="E44" s="52">
        <v>25263.073034000001</v>
      </c>
      <c r="F44" s="52">
        <v>19145.512470240003</v>
      </c>
      <c r="G44" s="52">
        <f t="shared" si="0"/>
        <v>6117.5605637599983</v>
      </c>
      <c r="H44" s="65">
        <f t="shared" si="1"/>
        <v>75.784574760454703</v>
      </c>
      <c r="I44" s="66"/>
    </row>
    <row r="45" spans="1:9" x14ac:dyDescent="0.2">
      <c r="A45" s="51" t="s">
        <v>120</v>
      </c>
      <c r="B45" s="51" t="s">
        <v>343</v>
      </c>
      <c r="C45" s="52">
        <v>60217.858897999999</v>
      </c>
      <c r="D45" s="52">
        <v>0</v>
      </c>
      <c r="E45" s="52">
        <v>60217.858897999999</v>
      </c>
      <c r="F45" s="52">
        <v>57370.695571169999</v>
      </c>
      <c r="G45" s="52">
        <f t="shared" si="0"/>
        <v>2847.1633268299993</v>
      </c>
      <c r="H45" s="65">
        <f t="shared" si="1"/>
        <v>95.271895449400375</v>
      </c>
      <c r="I45" s="66"/>
    </row>
    <row r="46" spans="1:9" x14ac:dyDescent="0.2">
      <c r="A46" s="51" t="s">
        <v>121</v>
      </c>
      <c r="B46" s="51" t="s">
        <v>342</v>
      </c>
      <c r="C46" s="52">
        <v>3814.1</v>
      </c>
      <c r="D46" s="52">
        <v>0</v>
      </c>
      <c r="E46" s="52">
        <v>3814.1</v>
      </c>
      <c r="F46" s="52">
        <v>4613.2948272399999</v>
      </c>
      <c r="G46" s="52">
        <f t="shared" si="0"/>
        <v>-799.19482724</v>
      </c>
      <c r="H46" s="65">
        <f t="shared" si="1"/>
        <v>120.95369359062427</v>
      </c>
      <c r="I46" s="66"/>
    </row>
    <row r="47" spans="1:9" x14ac:dyDescent="0.2">
      <c r="A47" s="51" t="s">
        <v>122</v>
      </c>
      <c r="B47" s="51" t="s">
        <v>341</v>
      </c>
      <c r="C47" s="52">
        <v>4444901.5429260004</v>
      </c>
      <c r="D47" s="52">
        <v>0</v>
      </c>
      <c r="E47" s="52">
        <v>4444901.5429260004</v>
      </c>
      <c r="F47" s="52">
        <v>7075462.5938897403</v>
      </c>
      <c r="G47" s="52">
        <f t="shared" si="0"/>
        <v>-2630561.0509637399</v>
      </c>
      <c r="H47" s="65">
        <f t="shared" si="1"/>
        <v>159.18153699377754</v>
      </c>
      <c r="I47" s="66"/>
    </row>
    <row r="48" spans="1:9" x14ac:dyDescent="0.2">
      <c r="A48" s="51" t="s">
        <v>123</v>
      </c>
      <c r="B48" s="51" t="s">
        <v>340</v>
      </c>
      <c r="C48" s="52">
        <v>209719.1</v>
      </c>
      <c r="D48" s="52">
        <v>0</v>
      </c>
      <c r="E48" s="52">
        <v>209719.1</v>
      </c>
      <c r="F48" s="52">
        <v>637652.38261903008</v>
      </c>
      <c r="G48" s="52">
        <f t="shared" si="0"/>
        <v>-427933.2826190301</v>
      </c>
      <c r="H48" s="65">
        <f t="shared" si="1"/>
        <v>304.05069572539173</v>
      </c>
      <c r="I48" s="66"/>
    </row>
    <row r="49" spans="1:9" x14ac:dyDescent="0.2">
      <c r="A49" s="51" t="s">
        <v>124</v>
      </c>
      <c r="B49" s="51" t="s">
        <v>304</v>
      </c>
      <c r="C49" s="52">
        <v>19268.674498</v>
      </c>
      <c r="D49" s="52">
        <v>0</v>
      </c>
      <c r="E49" s="52">
        <v>19268.674498</v>
      </c>
      <c r="F49" s="52">
        <v>30142.108329409999</v>
      </c>
      <c r="G49" s="52">
        <f t="shared" si="0"/>
        <v>-10873.433831409999</v>
      </c>
      <c r="H49" s="65">
        <f t="shared" si="1"/>
        <v>156.43062698754193</v>
      </c>
      <c r="I49" s="66"/>
    </row>
    <row r="50" spans="1:9" x14ac:dyDescent="0.2">
      <c r="A50" s="51" t="s">
        <v>125</v>
      </c>
      <c r="B50" s="51" t="s">
        <v>305</v>
      </c>
      <c r="C50" s="52">
        <v>1541.558544</v>
      </c>
      <c r="D50" s="52">
        <v>0</v>
      </c>
      <c r="E50" s="52">
        <v>1541.558544</v>
      </c>
      <c r="F50" s="52">
        <v>287.45588500000002</v>
      </c>
      <c r="G50" s="52">
        <f t="shared" si="0"/>
        <v>1254.1026589999999</v>
      </c>
      <c r="H50" s="65">
        <f t="shared" si="1"/>
        <v>18.647094923434839</v>
      </c>
      <c r="I50" s="66"/>
    </row>
    <row r="51" spans="1:9" x14ac:dyDescent="0.2">
      <c r="A51" s="51" t="s">
        <v>126</v>
      </c>
      <c r="B51" s="51" t="s">
        <v>306</v>
      </c>
      <c r="C51" s="52">
        <v>5366.619772</v>
      </c>
      <c r="D51" s="52">
        <v>0</v>
      </c>
      <c r="E51" s="52">
        <v>5366.619772</v>
      </c>
      <c r="F51" s="52">
        <v>8967.6318343900002</v>
      </c>
      <c r="G51" s="52">
        <f t="shared" si="0"/>
        <v>-3601.0120623900002</v>
      </c>
      <c r="H51" s="65">
        <f t="shared" si="1"/>
        <v>167.10018997764763</v>
      </c>
      <c r="I51" s="66"/>
    </row>
    <row r="52" spans="1:9" x14ac:dyDescent="0.2">
      <c r="A52" s="51" t="s">
        <v>127</v>
      </c>
      <c r="B52" s="51" t="s">
        <v>307</v>
      </c>
      <c r="C52" s="52">
        <v>16892.985175999998</v>
      </c>
      <c r="D52" s="52">
        <v>0</v>
      </c>
      <c r="E52" s="52">
        <v>16892.985175999998</v>
      </c>
      <c r="F52" s="52">
        <v>18242.531831959997</v>
      </c>
      <c r="G52" s="52">
        <f t="shared" si="0"/>
        <v>-1349.546655959999</v>
      </c>
      <c r="H52" s="65">
        <f t="shared" si="1"/>
        <v>107.98879914887578</v>
      </c>
      <c r="I52" s="66"/>
    </row>
    <row r="53" spans="1:9" x14ac:dyDescent="0.2">
      <c r="A53" s="51" t="s">
        <v>128</v>
      </c>
      <c r="B53" s="51" t="s">
        <v>308</v>
      </c>
      <c r="C53" s="52">
        <v>6316.6217770000003</v>
      </c>
      <c r="D53" s="52">
        <v>0</v>
      </c>
      <c r="E53" s="52">
        <v>6316.6217770000003</v>
      </c>
      <c r="F53" s="52">
        <v>1526.721675</v>
      </c>
      <c r="G53" s="52">
        <f t="shared" si="0"/>
        <v>4789.9001020000005</v>
      </c>
      <c r="H53" s="65">
        <f t="shared" si="1"/>
        <v>24.169908044187142</v>
      </c>
      <c r="I53" s="66"/>
    </row>
    <row r="54" spans="1:9" x14ac:dyDescent="0.2">
      <c r="A54" s="51" t="s">
        <v>129</v>
      </c>
      <c r="B54" s="51" t="s">
        <v>309</v>
      </c>
      <c r="C54" s="52">
        <v>2617324.1669999999</v>
      </c>
      <c r="D54" s="52">
        <v>0</v>
      </c>
      <c r="E54" s="52">
        <v>2617324.1669999999</v>
      </c>
      <c r="F54" s="52">
        <v>2431367.6229739399</v>
      </c>
      <c r="G54" s="52">
        <f t="shared" si="0"/>
        <v>185956.54402606003</v>
      </c>
      <c r="H54" s="65">
        <f t="shared" si="1"/>
        <v>92.895165743294044</v>
      </c>
      <c r="I54" s="66"/>
    </row>
    <row r="55" spans="1:9" x14ac:dyDescent="0.2">
      <c r="A55" s="51" t="s">
        <v>130</v>
      </c>
      <c r="B55" s="51" t="s">
        <v>310</v>
      </c>
      <c r="C55" s="52">
        <v>52193.34</v>
      </c>
      <c r="D55" s="52">
        <v>0</v>
      </c>
      <c r="E55" s="52">
        <v>52193.34</v>
      </c>
      <c r="F55" s="52">
        <v>53569.95968339</v>
      </c>
      <c r="G55" s="52">
        <f t="shared" si="0"/>
        <v>-1376.619683390003</v>
      </c>
      <c r="H55" s="65">
        <f t="shared" si="1"/>
        <v>102.63753897219455</v>
      </c>
      <c r="I55" s="66"/>
    </row>
    <row r="56" spans="1:9" x14ac:dyDescent="0.2">
      <c r="A56" s="51" t="s">
        <v>131</v>
      </c>
      <c r="B56" s="51" t="s">
        <v>339</v>
      </c>
      <c r="C56" s="52">
        <v>47301</v>
      </c>
      <c r="D56" s="52">
        <v>1082.4642120000001</v>
      </c>
      <c r="E56" s="52">
        <v>48383.464211999999</v>
      </c>
      <c r="F56" s="52">
        <v>44120.478599230002</v>
      </c>
      <c r="G56" s="52">
        <f t="shared" si="0"/>
        <v>4262.9856127699968</v>
      </c>
      <c r="H56" s="65">
        <f t="shared" si="1"/>
        <v>91.189168278461764</v>
      </c>
      <c r="I56" s="66"/>
    </row>
    <row r="57" spans="1:9" x14ac:dyDescent="0.2">
      <c r="A57" s="51" t="s">
        <v>132</v>
      </c>
      <c r="B57" s="51" t="s">
        <v>338</v>
      </c>
      <c r="C57" s="52">
        <v>179913.992</v>
      </c>
      <c r="D57" s="52">
        <v>132999.28204399999</v>
      </c>
      <c r="E57" s="52">
        <v>312913.27404400002</v>
      </c>
      <c r="F57" s="52">
        <v>226688.92265271</v>
      </c>
      <c r="G57" s="52">
        <f t="shared" si="0"/>
        <v>86224.351391290023</v>
      </c>
      <c r="H57" s="65">
        <f t="shared" si="1"/>
        <v>72.444648871250621</v>
      </c>
      <c r="I57" s="66"/>
    </row>
    <row r="58" spans="1:9" x14ac:dyDescent="0.2">
      <c r="A58" s="51" t="s">
        <v>133</v>
      </c>
      <c r="B58" s="51" t="s">
        <v>337</v>
      </c>
      <c r="C58" s="52">
        <v>48514.421999999999</v>
      </c>
      <c r="D58" s="52">
        <v>47351.671136999998</v>
      </c>
      <c r="E58" s="52">
        <v>95866.093137000003</v>
      </c>
      <c r="F58" s="52">
        <v>78957.163133479989</v>
      </c>
      <c r="G58" s="52">
        <f t="shared" si="0"/>
        <v>16908.930003520014</v>
      </c>
      <c r="H58" s="65">
        <f t="shared" si="1"/>
        <v>82.361928550320869</v>
      </c>
      <c r="I58" s="66"/>
    </row>
    <row r="59" spans="1:9" x14ac:dyDescent="0.2">
      <c r="A59" s="51" t="s">
        <v>134</v>
      </c>
      <c r="B59" s="51" t="s">
        <v>311</v>
      </c>
      <c r="C59" s="52">
        <v>1055597.126134</v>
      </c>
      <c r="D59" s="52">
        <v>1500</v>
      </c>
      <c r="E59" s="52">
        <v>1057097.126134</v>
      </c>
      <c r="F59" s="52">
        <v>937365.00343033997</v>
      </c>
      <c r="G59" s="52">
        <f t="shared" si="0"/>
        <v>119732.12270366005</v>
      </c>
      <c r="H59" s="65">
        <f t="shared" si="1"/>
        <v>88.673498419057992</v>
      </c>
      <c r="I59" s="66"/>
    </row>
    <row r="60" spans="1:9" x14ac:dyDescent="0.2">
      <c r="A60" s="51" t="s">
        <v>135</v>
      </c>
      <c r="B60" s="51" t="s">
        <v>312</v>
      </c>
      <c r="C60" s="52">
        <v>2573872.6573279998</v>
      </c>
      <c r="D60" s="52">
        <v>0</v>
      </c>
      <c r="E60" s="52">
        <v>2573872.6573279998</v>
      </c>
      <c r="F60" s="52">
        <v>2372689.47752504</v>
      </c>
      <c r="G60" s="52">
        <f t="shared" si="0"/>
        <v>201183.17980295978</v>
      </c>
      <c r="H60" s="65">
        <f t="shared" si="1"/>
        <v>92.183638952370984</v>
      </c>
      <c r="I60" s="66"/>
    </row>
    <row r="61" spans="1:9" x14ac:dyDescent="0.2">
      <c r="A61" s="51" t="s">
        <v>136</v>
      </c>
      <c r="B61" s="51" t="s">
        <v>313</v>
      </c>
      <c r="C61" s="52">
        <v>272881</v>
      </c>
      <c r="D61" s="52">
        <v>0</v>
      </c>
      <c r="E61" s="52">
        <v>272881</v>
      </c>
      <c r="F61" s="52">
        <v>234153.05453626998</v>
      </c>
      <c r="G61" s="52">
        <f t="shared" si="0"/>
        <v>38727.945463730022</v>
      </c>
      <c r="H61" s="65">
        <f t="shared" si="1"/>
        <v>85.807753026509715</v>
      </c>
      <c r="I61" s="66"/>
    </row>
    <row r="62" spans="1:9" x14ac:dyDescent="0.2">
      <c r="A62" s="51" t="s">
        <v>137</v>
      </c>
      <c r="B62" s="51" t="s">
        <v>314</v>
      </c>
      <c r="C62" s="52">
        <v>195043.065</v>
      </c>
      <c r="D62" s="52">
        <v>0</v>
      </c>
      <c r="E62" s="52">
        <v>195043.065</v>
      </c>
      <c r="F62" s="52">
        <v>262388.26621634001</v>
      </c>
      <c r="G62" s="52">
        <f t="shared" si="0"/>
        <v>-67345.201216340007</v>
      </c>
      <c r="H62" s="65">
        <f t="shared" si="1"/>
        <v>134.52837516491039</v>
      </c>
      <c r="I62" s="66"/>
    </row>
    <row r="63" spans="1:9" x14ac:dyDescent="0.2">
      <c r="A63" s="51" t="s">
        <v>138</v>
      </c>
      <c r="B63" s="51" t="s">
        <v>315</v>
      </c>
      <c r="C63" s="52">
        <v>79016.779477999997</v>
      </c>
      <c r="D63" s="52">
        <v>0</v>
      </c>
      <c r="E63" s="52">
        <v>79016.779477999997</v>
      </c>
      <c r="F63" s="52">
        <v>95029.765414350011</v>
      </c>
      <c r="G63" s="52">
        <f t="shared" si="0"/>
        <v>-16012.985936350015</v>
      </c>
      <c r="H63" s="65">
        <f t="shared" si="1"/>
        <v>120.26529813304829</v>
      </c>
      <c r="I63" s="66"/>
    </row>
    <row r="64" spans="1:9" x14ac:dyDescent="0.2">
      <c r="A64" s="51" t="s">
        <v>139</v>
      </c>
      <c r="B64" s="51" t="s">
        <v>316</v>
      </c>
      <c r="C64" s="52">
        <v>17750</v>
      </c>
      <c r="D64" s="52">
        <v>0</v>
      </c>
      <c r="E64" s="52">
        <v>17750</v>
      </c>
      <c r="F64" s="52">
        <v>20287.214075610002</v>
      </c>
      <c r="G64" s="52">
        <f t="shared" si="0"/>
        <v>-2537.2140756100016</v>
      </c>
      <c r="H64" s="65">
        <f t="shared" si="1"/>
        <v>114.29416380625352</v>
      </c>
      <c r="I64" s="66"/>
    </row>
    <row r="65" spans="1:9" x14ac:dyDescent="0.2">
      <c r="A65" s="51" t="s">
        <v>140</v>
      </c>
      <c r="B65" s="51" t="s">
        <v>317</v>
      </c>
      <c r="C65" s="52">
        <v>204271.03923299999</v>
      </c>
      <c r="D65" s="52">
        <v>0</v>
      </c>
      <c r="E65" s="52">
        <v>204271.03923299999</v>
      </c>
      <c r="F65" s="52">
        <v>211721.07937085998</v>
      </c>
      <c r="G65" s="52">
        <f t="shared" si="0"/>
        <v>-7450.0401378599927</v>
      </c>
      <c r="H65" s="65">
        <f t="shared" si="1"/>
        <v>103.64713479004833</v>
      </c>
      <c r="I65" s="66"/>
    </row>
    <row r="66" spans="1:9" x14ac:dyDescent="0.2">
      <c r="A66" s="51" t="s">
        <v>141</v>
      </c>
      <c r="B66" s="51" t="s">
        <v>318</v>
      </c>
      <c r="C66" s="52">
        <v>15349.6132</v>
      </c>
      <c r="D66" s="52">
        <v>0</v>
      </c>
      <c r="E66" s="52">
        <v>15349.6132</v>
      </c>
      <c r="F66" s="52">
        <v>14186.623600000001</v>
      </c>
      <c r="G66" s="52">
        <f t="shared" si="0"/>
        <v>1162.989599999999</v>
      </c>
      <c r="H66" s="65">
        <f t="shared" si="1"/>
        <v>92.423329598950417</v>
      </c>
      <c r="I66" s="66"/>
    </row>
    <row r="67" spans="1:9" x14ac:dyDescent="0.2">
      <c r="A67" s="51" t="s">
        <v>142</v>
      </c>
      <c r="B67" s="51" t="s">
        <v>319</v>
      </c>
      <c r="C67" s="52">
        <v>8085.76</v>
      </c>
      <c r="D67" s="52">
        <v>0</v>
      </c>
      <c r="E67" s="52">
        <v>8085.76</v>
      </c>
      <c r="F67" s="52">
        <v>4235.9343944900002</v>
      </c>
      <c r="G67" s="52">
        <f t="shared" si="0"/>
        <v>3849.8256055100001</v>
      </c>
      <c r="H67" s="65">
        <f t="shared" si="1"/>
        <v>52.387585019713669</v>
      </c>
      <c r="I67" s="66"/>
    </row>
    <row r="68" spans="1:9" x14ac:dyDescent="0.2">
      <c r="A68" s="51" t="s">
        <v>143</v>
      </c>
      <c r="B68" s="51" t="s">
        <v>320</v>
      </c>
      <c r="C68" s="52">
        <v>40427.091476000001</v>
      </c>
      <c r="D68" s="52">
        <v>0</v>
      </c>
      <c r="E68" s="52">
        <v>40427.091476000001</v>
      </c>
      <c r="F68" s="52">
        <v>33658.952367359998</v>
      </c>
      <c r="G68" s="52">
        <f t="shared" si="0"/>
        <v>6768.1391086400035</v>
      </c>
      <c r="H68" s="65">
        <f t="shared" si="1"/>
        <v>83.258407019812481</v>
      </c>
      <c r="I68" s="66"/>
    </row>
    <row r="69" spans="1:9" x14ac:dyDescent="0.2">
      <c r="A69" s="51" t="s">
        <v>144</v>
      </c>
      <c r="B69" s="51" t="s">
        <v>336</v>
      </c>
      <c r="C69" s="52">
        <v>6935.9108470000001</v>
      </c>
      <c r="D69" s="52">
        <v>0</v>
      </c>
      <c r="E69" s="52">
        <v>6935.9108470000001</v>
      </c>
      <c r="F69" s="52">
        <v>5843.3106896600002</v>
      </c>
      <c r="G69" s="52">
        <f t="shared" si="0"/>
        <v>1092.6001573399999</v>
      </c>
      <c r="H69" s="65">
        <f t="shared" si="1"/>
        <v>84.24720009466985</v>
      </c>
      <c r="I69" s="66"/>
    </row>
    <row r="70" spans="1:9" x14ac:dyDescent="0.2">
      <c r="A70" s="51" t="s">
        <v>145</v>
      </c>
      <c r="B70" s="51" t="s">
        <v>321</v>
      </c>
      <c r="C70" s="52">
        <v>273351.55945399997</v>
      </c>
      <c r="D70" s="52">
        <v>0</v>
      </c>
      <c r="E70" s="52">
        <v>273351.55945399997</v>
      </c>
      <c r="F70" s="52">
        <v>314987.20346379001</v>
      </c>
      <c r="G70" s="52">
        <f t="shared" si="0"/>
        <v>-41635.644009790034</v>
      </c>
      <c r="H70" s="65">
        <f t="shared" si="1"/>
        <v>115.23153703346497</v>
      </c>
      <c r="I70" s="66"/>
    </row>
    <row r="71" spans="1:9" x14ac:dyDescent="0.2">
      <c r="A71" s="51" t="s">
        <v>146</v>
      </c>
      <c r="B71" s="51" t="s">
        <v>322</v>
      </c>
      <c r="C71" s="52">
        <v>6336.8138840000001</v>
      </c>
      <c r="D71" s="52">
        <v>0</v>
      </c>
      <c r="E71" s="52">
        <v>6336.8138840000001</v>
      </c>
      <c r="F71" s="52">
        <v>7254.5001999799997</v>
      </c>
      <c r="G71" s="52">
        <f t="shared" si="0"/>
        <v>-917.68631597999956</v>
      </c>
      <c r="H71" s="65">
        <f t="shared" si="1"/>
        <v>114.48182529547051</v>
      </c>
      <c r="I71" s="66"/>
    </row>
    <row r="72" spans="1:9" x14ac:dyDescent="0.2">
      <c r="A72" s="51" t="s">
        <v>147</v>
      </c>
      <c r="B72" s="51" t="s">
        <v>323</v>
      </c>
      <c r="C72" s="52">
        <v>9659.4380130000009</v>
      </c>
      <c r="D72" s="52">
        <v>0</v>
      </c>
      <c r="E72" s="52">
        <v>9659.4380130000009</v>
      </c>
      <c r="F72" s="52">
        <v>4337.0919113500004</v>
      </c>
      <c r="G72" s="52">
        <f t="shared" si="0"/>
        <v>5322.3461016500005</v>
      </c>
      <c r="H72" s="65">
        <f t="shared" si="1"/>
        <v>44.900043931261777</v>
      </c>
      <c r="I72" s="66"/>
    </row>
    <row r="73" spans="1:9" x14ac:dyDescent="0.2">
      <c r="A73" s="51" t="s">
        <v>148</v>
      </c>
      <c r="B73" s="51" t="s">
        <v>324</v>
      </c>
      <c r="C73" s="52">
        <v>2683.8510350000001</v>
      </c>
      <c r="D73" s="52">
        <v>0</v>
      </c>
      <c r="E73" s="52">
        <v>2683.8510350000001</v>
      </c>
      <c r="F73" s="52">
        <v>2189.1802809999999</v>
      </c>
      <c r="G73" s="52">
        <f t="shared" si="0"/>
        <v>494.67075400000022</v>
      </c>
      <c r="H73" s="65">
        <f t="shared" si="1"/>
        <v>81.568621076616495</v>
      </c>
      <c r="I73" s="66"/>
    </row>
    <row r="74" spans="1:9" x14ac:dyDescent="0.2">
      <c r="A74" s="51" t="s">
        <v>149</v>
      </c>
      <c r="B74" s="51" t="s">
        <v>325</v>
      </c>
      <c r="C74" s="52">
        <v>198509.55463200001</v>
      </c>
      <c r="D74" s="52">
        <v>0</v>
      </c>
      <c r="E74" s="52">
        <v>198509.55463200001</v>
      </c>
      <c r="F74" s="52">
        <v>193088.10494804001</v>
      </c>
      <c r="G74" s="52">
        <f t="shared" si="0"/>
        <v>5421.4496839600033</v>
      </c>
      <c r="H74" s="65">
        <f t="shared" si="1"/>
        <v>97.268922549340076</v>
      </c>
      <c r="I74" s="66"/>
    </row>
    <row r="75" spans="1:9" x14ac:dyDescent="0.2">
      <c r="A75" s="51" t="s">
        <v>150</v>
      </c>
      <c r="B75" s="51" t="s">
        <v>326</v>
      </c>
      <c r="C75" s="52">
        <v>293123.15811000002</v>
      </c>
      <c r="D75" s="52">
        <v>0</v>
      </c>
      <c r="E75" s="52">
        <v>293123.15811000002</v>
      </c>
      <c r="F75" s="52">
        <v>262010.19153591001</v>
      </c>
      <c r="G75" s="52">
        <f t="shared" si="0"/>
        <v>31112.966574090009</v>
      </c>
      <c r="H75" s="65">
        <f t="shared" si="1"/>
        <v>89.385701636574794</v>
      </c>
      <c r="I75" s="66"/>
    </row>
    <row r="76" spans="1:9" x14ac:dyDescent="0.2">
      <c r="A76" s="51" t="s">
        <v>151</v>
      </c>
      <c r="B76" s="51" t="s">
        <v>327</v>
      </c>
      <c r="C76" s="52">
        <v>18771.643</v>
      </c>
      <c r="D76" s="52">
        <v>0</v>
      </c>
      <c r="E76" s="52">
        <v>18771.643</v>
      </c>
      <c r="F76" s="52">
        <v>30090.170823410001</v>
      </c>
      <c r="G76" s="52">
        <f t="shared" ref="G76:G85" si="2">+E76-F76</f>
        <v>-11318.527823410001</v>
      </c>
      <c r="H76" s="65">
        <f t="shared" ref="H76:H86" si="3">+IFERROR(F76/E76*100,0)</f>
        <v>160.29588258955278</v>
      </c>
      <c r="I76" s="66"/>
    </row>
    <row r="77" spans="1:9" x14ac:dyDescent="0.2">
      <c r="A77" s="51" t="s">
        <v>152</v>
      </c>
      <c r="B77" s="51" t="s">
        <v>335</v>
      </c>
      <c r="C77" s="52">
        <v>2564.0748170000002</v>
      </c>
      <c r="D77" s="52">
        <v>0</v>
      </c>
      <c r="E77" s="52">
        <v>2564.0748170000002</v>
      </c>
      <c r="F77" s="52">
        <v>2272.0498873200004</v>
      </c>
      <c r="G77" s="52">
        <f t="shared" si="2"/>
        <v>292.02492967999979</v>
      </c>
      <c r="H77" s="65">
        <f t="shared" si="3"/>
        <v>88.610904496863611</v>
      </c>
      <c r="I77" s="66"/>
    </row>
    <row r="78" spans="1:9" x14ac:dyDescent="0.2">
      <c r="A78" s="51" t="s">
        <v>153</v>
      </c>
      <c r="B78" s="51" t="s">
        <v>334</v>
      </c>
      <c r="C78" s="52">
        <v>2284916.554</v>
      </c>
      <c r="D78" s="52">
        <v>0</v>
      </c>
      <c r="E78" s="52">
        <v>2284916.554</v>
      </c>
      <c r="F78" s="52">
        <v>2804207.1013197899</v>
      </c>
      <c r="G78" s="52">
        <f t="shared" si="2"/>
        <v>-519290.54731978988</v>
      </c>
      <c r="H78" s="65">
        <f t="shared" si="3"/>
        <v>122.72689330429655</v>
      </c>
      <c r="I78" s="66"/>
    </row>
    <row r="79" spans="1:9" x14ac:dyDescent="0.2">
      <c r="A79" s="51" t="s">
        <v>154</v>
      </c>
      <c r="B79" s="51" t="s">
        <v>333</v>
      </c>
      <c r="C79" s="52">
        <v>164697</v>
      </c>
      <c r="D79" s="52">
        <v>64284.787028500003</v>
      </c>
      <c r="E79" s="52">
        <v>228981.7870285</v>
      </c>
      <c r="F79" s="52">
        <v>169515.71080556</v>
      </c>
      <c r="G79" s="52">
        <f t="shared" si="2"/>
        <v>59466.076222939999</v>
      </c>
      <c r="H79" s="65">
        <f t="shared" si="3"/>
        <v>74.03021568019355</v>
      </c>
      <c r="I79" s="66"/>
    </row>
    <row r="80" spans="1:9" x14ac:dyDescent="0.2">
      <c r="A80" s="51" t="s">
        <v>155</v>
      </c>
      <c r="B80" s="51" t="s">
        <v>328</v>
      </c>
      <c r="C80" s="52">
        <v>132962.534507</v>
      </c>
      <c r="D80" s="52">
        <v>0</v>
      </c>
      <c r="E80" s="52">
        <v>132962.534507</v>
      </c>
      <c r="F80" s="52">
        <v>119459.84519257001</v>
      </c>
      <c r="G80" s="52">
        <f t="shared" si="2"/>
        <v>13502.689314429997</v>
      </c>
      <c r="H80" s="65">
        <f t="shared" si="3"/>
        <v>89.844741329205689</v>
      </c>
      <c r="I80" s="66"/>
    </row>
    <row r="81" spans="1:9" x14ac:dyDescent="0.2">
      <c r="A81" s="51" t="s">
        <v>156</v>
      </c>
      <c r="B81" s="51" t="s">
        <v>329</v>
      </c>
      <c r="C81" s="52">
        <v>64116.508800000003</v>
      </c>
      <c r="D81" s="52">
        <v>0</v>
      </c>
      <c r="E81" s="52">
        <v>64116.508800000003</v>
      </c>
      <c r="F81" s="52">
        <v>22822.8280338</v>
      </c>
      <c r="G81" s="52">
        <f t="shared" si="2"/>
        <v>41293.680766200006</v>
      </c>
      <c r="H81" s="65">
        <f t="shared" si="3"/>
        <v>35.595868304357829</v>
      </c>
      <c r="I81" s="66"/>
    </row>
    <row r="82" spans="1:9" x14ac:dyDescent="0.2">
      <c r="A82" s="51" t="s">
        <v>157</v>
      </c>
      <c r="B82" s="51" t="s">
        <v>332</v>
      </c>
      <c r="C82" s="52">
        <v>0</v>
      </c>
      <c r="D82" s="52">
        <v>0</v>
      </c>
      <c r="E82" s="52">
        <v>0</v>
      </c>
      <c r="F82" s="52">
        <v>-2988.8020045500002</v>
      </c>
      <c r="G82" s="52">
        <f t="shared" si="2"/>
        <v>2988.8020045500002</v>
      </c>
      <c r="H82" s="65">
        <f t="shared" si="3"/>
        <v>0</v>
      </c>
      <c r="I82" s="66"/>
    </row>
    <row r="83" spans="1:9" x14ac:dyDescent="0.2">
      <c r="A83" s="51" t="s">
        <v>158</v>
      </c>
      <c r="B83" s="51" t="s">
        <v>332</v>
      </c>
      <c r="C83" s="52">
        <v>4531893.8301229998</v>
      </c>
      <c r="D83" s="52">
        <v>0</v>
      </c>
      <c r="E83" s="52">
        <v>4531893.8301229998</v>
      </c>
      <c r="F83" s="52">
        <v>4615673.2141731502</v>
      </c>
      <c r="G83" s="52">
        <f t="shared" si="2"/>
        <v>-83779.384050150402</v>
      </c>
      <c r="H83" s="65">
        <f t="shared" si="3"/>
        <v>101.84866166751918</v>
      </c>
      <c r="I83" s="66"/>
    </row>
    <row r="84" spans="1:9" x14ac:dyDescent="0.2">
      <c r="A84" s="51" t="s">
        <v>159</v>
      </c>
      <c r="B84" s="51" t="s">
        <v>331</v>
      </c>
      <c r="C84" s="52">
        <v>360.13617399999998</v>
      </c>
      <c r="D84" s="52">
        <v>0</v>
      </c>
      <c r="E84" s="52">
        <v>360.13617399999998</v>
      </c>
      <c r="F84" s="52">
        <v>128.05394000000001</v>
      </c>
      <c r="G84" s="52">
        <f t="shared" si="2"/>
        <v>232.08223399999997</v>
      </c>
      <c r="H84" s="65">
        <f t="shared" si="3"/>
        <v>35.557089024886466</v>
      </c>
      <c r="I84" s="66"/>
    </row>
    <row r="85" spans="1:9" x14ac:dyDescent="0.2">
      <c r="A85" s="51" t="s">
        <v>160</v>
      </c>
      <c r="B85" s="51" t="s">
        <v>330</v>
      </c>
      <c r="C85" s="52">
        <v>1935.320616</v>
      </c>
      <c r="D85" s="52">
        <v>0</v>
      </c>
      <c r="E85" s="52">
        <v>1935.320616</v>
      </c>
      <c r="F85" s="52">
        <v>280.58422922000005</v>
      </c>
      <c r="G85" s="52">
        <f t="shared" si="2"/>
        <v>1654.73638678</v>
      </c>
      <c r="H85" s="65">
        <f t="shared" si="3"/>
        <v>14.498074732440097</v>
      </c>
    </row>
    <row r="86" spans="1:9" x14ac:dyDescent="0.2">
      <c r="A86" s="22" t="s">
        <v>161</v>
      </c>
      <c r="B86" s="22"/>
      <c r="C86" s="102">
        <v>26062573.579041008</v>
      </c>
      <c r="D86" s="102">
        <v>922151.1395874999</v>
      </c>
      <c r="E86" s="102">
        <v>26984724.718628503</v>
      </c>
      <c r="F86" s="102">
        <v>29832731.939892322</v>
      </c>
      <c r="G86" s="56">
        <f>SUM(G12:G85)</f>
        <v>-2848007.2212638194</v>
      </c>
      <c r="H86" s="41">
        <f t="shared" si="3"/>
        <v>110.55414591388342</v>
      </c>
    </row>
    <row r="87" spans="1:9" x14ac:dyDescent="0.2">
      <c r="A87" s="60" t="s">
        <v>269</v>
      </c>
      <c r="B87" s="67"/>
      <c r="C87" s="67"/>
      <c r="D87" s="67"/>
      <c r="E87" s="67"/>
      <c r="F87" s="67"/>
      <c r="G87" s="67"/>
      <c r="H87" s="67"/>
    </row>
  </sheetData>
  <mergeCells count="4">
    <mergeCell ref="C9:E9"/>
    <mergeCell ref="F9:F10"/>
    <mergeCell ref="G9:G10"/>
    <mergeCell ref="H9:H10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0"/>
  <sheetViews>
    <sheetView showGridLines="0" workbookViewId="0">
      <pane xSplit="7" ySplit="11" topLeftCell="H12" activePane="bottomRight" state="frozen"/>
      <selection activeCell="B9" sqref="B9:H10"/>
      <selection pane="topRight" activeCell="B9" sqref="B9:H10"/>
      <selection pane="bottomLeft" activeCell="B9" sqref="B9:H10"/>
      <selection pane="bottomRight" activeCell="H12" sqref="H12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6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2" customWidth="1"/>
    <col min="9" max="9" width="11.42578125" style="2" customWidth="1"/>
    <col min="10" max="10" width="10.7109375" style="2" bestFit="1" customWidth="1"/>
    <col min="11" max="11" width="10.42578125" style="2" bestFit="1" customWidth="1"/>
    <col min="12" max="12" width="12.140625" style="70" customWidth="1"/>
    <col min="13" max="13" width="12.7109375" style="12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36" t="s">
        <v>276</v>
      </c>
      <c r="B5" s="137"/>
      <c r="C5" s="137"/>
      <c r="D5" s="137"/>
      <c r="E5" s="137"/>
      <c r="F5" s="137"/>
      <c r="G5" s="137"/>
      <c r="H5" s="137"/>
      <c r="I5" s="137"/>
      <c r="J5" s="137"/>
    </row>
    <row r="6" spans="1:13" ht="12.75" x14ac:dyDescent="0.2">
      <c r="A6" s="136" t="s">
        <v>279</v>
      </c>
      <c r="B6" s="137"/>
      <c r="C6" s="137"/>
      <c r="D6" s="137"/>
      <c r="E6" s="137"/>
      <c r="F6" s="137"/>
      <c r="G6" s="137"/>
      <c r="H6" s="137"/>
      <c r="I6" s="137"/>
      <c r="J6" s="137"/>
    </row>
    <row r="7" spans="1:13" x14ac:dyDescent="0.2">
      <c r="A7" s="138" t="s">
        <v>84</v>
      </c>
      <c r="B7" s="139"/>
      <c r="C7" s="139"/>
      <c r="D7" s="139"/>
      <c r="E7" s="139"/>
      <c r="F7" s="139"/>
      <c r="G7" s="139"/>
      <c r="H7" s="139"/>
      <c r="I7" s="139"/>
      <c r="J7" s="139"/>
    </row>
    <row r="8" spans="1:13" ht="12" thickBot="1" x14ac:dyDescent="0.25">
      <c r="A8" s="68"/>
      <c r="B8" s="69"/>
      <c r="C8" s="69"/>
      <c r="D8" s="69"/>
      <c r="E8" s="69"/>
      <c r="F8" s="69"/>
      <c r="G8" s="69"/>
      <c r="H8" s="69"/>
      <c r="I8" s="69"/>
      <c r="J8" s="69"/>
    </row>
    <row r="9" spans="1:13" ht="12" thickBot="1" x14ac:dyDescent="0.25">
      <c r="A9" s="140" t="s">
        <v>1</v>
      </c>
      <c r="B9" s="140"/>
      <c r="C9" s="140"/>
      <c r="D9" s="140"/>
      <c r="E9" s="140"/>
      <c r="F9" s="140"/>
      <c r="G9" s="140"/>
      <c r="H9" s="128" t="s">
        <v>2</v>
      </c>
      <c r="I9" s="128"/>
      <c r="J9" s="128"/>
      <c r="K9" s="134" t="s">
        <v>3</v>
      </c>
      <c r="L9" s="129" t="s">
        <v>4</v>
      </c>
      <c r="M9" s="153" t="s">
        <v>5</v>
      </c>
    </row>
    <row r="10" spans="1:13" x14ac:dyDescent="0.2">
      <c r="A10" s="91"/>
      <c r="B10" s="91"/>
      <c r="C10" s="91"/>
      <c r="D10" s="91"/>
      <c r="E10" s="91"/>
      <c r="F10" s="91"/>
      <c r="G10" s="91"/>
      <c r="H10" s="6" t="s">
        <v>6</v>
      </c>
      <c r="I10" s="6" t="s">
        <v>7</v>
      </c>
      <c r="J10" s="6" t="s">
        <v>383</v>
      </c>
      <c r="K10" s="135"/>
      <c r="L10" s="130"/>
      <c r="M10" s="127"/>
    </row>
    <row r="11" spans="1:13" ht="12" thickBot="1" x14ac:dyDescent="0.25">
      <c r="A11" s="71" t="s">
        <v>162</v>
      </c>
      <c r="B11" s="71"/>
      <c r="C11" s="71"/>
      <c r="D11" s="71"/>
      <c r="E11" s="71"/>
      <c r="F11" s="71"/>
      <c r="G11" s="71"/>
      <c r="H11" s="31" t="s">
        <v>8</v>
      </c>
      <c r="I11" s="31" t="s">
        <v>9</v>
      </c>
      <c r="J11" s="9" t="s">
        <v>10</v>
      </c>
      <c r="K11" s="31" t="s">
        <v>11</v>
      </c>
      <c r="L11" s="31" t="s">
        <v>12</v>
      </c>
      <c r="M11" s="107" t="s">
        <v>13</v>
      </c>
    </row>
    <row r="12" spans="1:13" x14ac:dyDescent="0.2">
      <c r="A12" s="141" t="s">
        <v>163</v>
      </c>
      <c r="B12" s="142"/>
      <c r="C12" s="142"/>
      <c r="D12" s="142"/>
      <c r="E12" s="142"/>
      <c r="F12" s="142"/>
      <c r="G12" s="142"/>
      <c r="H12" s="72">
        <v>476534259.64514804</v>
      </c>
      <c r="I12" s="72">
        <v>-28322873.853498001</v>
      </c>
      <c r="J12" s="72">
        <v>448211385.79165</v>
      </c>
      <c r="K12" s="72">
        <v>371078820.21845466</v>
      </c>
      <c r="L12" s="72">
        <f>+J12-K12</f>
        <v>77132565.573195338</v>
      </c>
      <c r="M12" s="108">
        <f>IFERROR(IF(J12&gt;0,+(K12/J12)*100,0),0)</f>
        <v>82.791029407483592</v>
      </c>
    </row>
    <row r="13" spans="1:13" x14ac:dyDescent="0.2">
      <c r="A13" s="73"/>
      <c r="H13" s="104"/>
      <c r="I13" s="74"/>
      <c r="J13" s="74"/>
      <c r="K13" s="74"/>
      <c r="L13" s="74"/>
      <c r="M13" s="75"/>
    </row>
    <row r="14" spans="1:13" x14ac:dyDescent="0.2">
      <c r="A14" s="143" t="s">
        <v>164</v>
      </c>
      <c r="B14" s="144"/>
      <c r="C14" s="144"/>
      <c r="D14" s="144"/>
      <c r="E14" s="144"/>
      <c r="F14" s="144"/>
      <c r="G14" s="144"/>
      <c r="H14" s="104">
        <v>317400206</v>
      </c>
      <c r="I14" s="104">
        <v>-28395000</v>
      </c>
      <c r="J14" s="104">
        <v>289005206</v>
      </c>
      <c r="K14" s="104">
        <v>247178916.03341556</v>
      </c>
      <c r="L14" s="74">
        <f>+J14-K14</f>
        <v>41826289.966584444</v>
      </c>
      <c r="M14" s="75">
        <f>IFERROR(IF(J14&gt;0,+(K14/J14)*100,0),0)</f>
        <v>85.527496011063391</v>
      </c>
    </row>
    <row r="15" spans="1:13" x14ac:dyDescent="0.2">
      <c r="A15" s="76"/>
      <c r="H15" s="104"/>
      <c r="I15" s="104"/>
      <c r="J15" s="104"/>
      <c r="K15" s="104"/>
      <c r="L15" s="74"/>
      <c r="M15" s="75"/>
    </row>
    <row r="16" spans="1:13" x14ac:dyDescent="0.2">
      <c r="A16" s="143" t="s">
        <v>165</v>
      </c>
      <c r="B16" s="144"/>
      <c r="C16" s="144"/>
      <c r="D16" s="144"/>
      <c r="E16" s="144"/>
      <c r="F16" s="144"/>
      <c r="G16" s="144"/>
      <c r="H16" s="104">
        <v>317400206</v>
      </c>
      <c r="I16" s="104">
        <v>-28395000</v>
      </c>
      <c r="J16" s="104">
        <v>289005206</v>
      </c>
      <c r="K16" s="104">
        <v>247178916.03341556</v>
      </c>
      <c r="L16" s="74">
        <f t="shared" ref="L16:L45" si="0">+J16-K16</f>
        <v>41826289.966584444</v>
      </c>
      <c r="M16" s="75">
        <f t="shared" ref="M16:M77" si="1">IFERROR(IF(J16&gt;0,+(K16/J16)*100,0),0)</f>
        <v>85.527496011063391</v>
      </c>
    </row>
    <row r="17" spans="1:13" x14ac:dyDescent="0.2">
      <c r="A17" s="77" t="s">
        <v>162</v>
      </c>
      <c r="B17" s="77" t="s">
        <v>162</v>
      </c>
      <c r="C17" s="77" t="s">
        <v>166</v>
      </c>
      <c r="D17" s="146" t="s">
        <v>353</v>
      </c>
      <c r="E17" s="144"/>
      <c r="F17" s="144"/>
      <c r="G17" s="144"/>
      <c r="H17" s="105">
        <v>315860760</v>
      </c>
      <c r="I17" s="105">
        <v>-28395000</v>
      </c>
      <c r="J17" s="105">
        <v>287465760</v>
      </c>
      <c r="K17" s="105">
        <v>245528484.87593985</v>
      </c>
      <c r="L17" s="78">
        <f t="shared" si="0"/>
        <v>41937275.124060154</v>
      </c>
      <c r="M17" s="109">
        <f t="shared" si="1"/>
        <v>85.411384255272651</v>
      </c>
    </row>
    <row r="18" spans="1:13" x14ac:dyDescent="0.2">
      <c r="A18" s="79" t="s">
        <v>162</v>
      </c>
      <c r="B18" s="79" t="s">
        <v>162</v>
      </c>
      <c r="C18" s="147" t="s">
        <v>167</v>
      </c>
      <c r="D18" s="144"/>
      <c r="E18" s="145" t="s">
        <v>27</v>
      </c>
      <c r="F18" s="145"/>
      <c r="G18" s="144"/>
      <c r="H18" s="105">
        <v>166701331</v>
      </c>
      <c r="I18" s="105">
        <v>-20000000</v>
      </c>
      <c r="J18" s="105">
        <v>146701331</v>
      </c>
      <c r="K18" s="105">
        <v>119734497.16248</v>
      </c>
      <c r="L18" s="78">
        <f t="shared" si="0"/>
        <v>26966833.837520003</v>
      </c>
      <c r="M18" s="109">
        <f t="shared" si="1"/>
        <v>81.61786695887578</v>
      </c>
    </row>
    <row r="19" spans="1:13" x14ac:dyDescent="0.2">
      <c r="A19" s="81" t="s">
        <v>162</v>
      </c>
      <c r="B19" s="81" t="s">
        <v>162</v>
      </c>
      <c r="C19" s="81" t="s">
        <v>162</v>
      </c>
      <c r="D19" s="145" t="s">
        <v>168</v>
      </c>
      <c r="E19" s="145"/>
      <c r="F19" s="145" t="s">
        <v>408</v>
      </c>
      <c r="G19" s="145"/>
      <c r="H19" s="105">
        <v>162191969</v>
      </c>
      <c r="I19" s="105">
        <v>-20000000</v>
      </c>
      <c r="J19" s="105">
        <v>142191969</v>
      </c>
      <c r="K19" s="105">
        <v>117049482.428551</v>
      </c>
      <c r="L19" s="78">
        <f t="shared" si="0"/>
        <v>25142486.571448997</v>
      </c>
      <c r="M19" s="109">
        <f t="shared" si="1"/>
        <v>82.317927834975691</v>
      </c>
    </row>
    <row r="20" spans="1:13" x14ac:dyDescent="0.2">
      <c r="A20" s="81"/>
      <c r="B20" s="81"/>
      <c r="C20" s="81"/>
      <c r="D20" s="145" t="s">
        <v>169</v>
      </c>
      <c r="E20" s="145"/>
      <c r="F20" s="145" t="s">
        <v>29</v>
      </c>
      <c r="G20" s="145"/>
      <c r="H20" s="105">
        <v>1971543</v>
      </c>
      <c r="I20" s="105">
        <v>0</v>
      </c>
      <c r="J20" s="105">
        <v>1971543</v>
      </c>
      <c r="K20" s="105">
        <v>1466833.1781009999</v>
      </c>
      <c r="L20" s="78">
        <f t="shared" si="0"/>
        <v>504709.82189900009</v>
      </c>
      <c r="M20" s="109">
        <f t="shared" si="1"/>
        <v>74.400263047825987</v>
      </c>
    </row>
    <row r="21" spans="1:13" x14ac:dyDescent="0.2">
      <c r="A21" s="81"/>
      <c r="B21" s="81"/>
      <c r="C21" s="81"/>
      <c r="D21" s="145" t="s">
        <v>170</v>
      </c>
      <c r="E21" s="145"/>
      <c r="F21" s="145" t="s">
        <v>30</v>
      </c>
      <c r="G21" s="145"/>
      <c r="H21" s="105">
        <v>23303</v>
      </c>
      <c r="I21" s="105">
        <v>0</v>
      </c>
      <c r="J21" s="105">
        <v>23303</v>
      </c>
      <c r="K21" s="105">
        <v>5859.235772</v>
      </c>
      <c r="L21" s="78">
        <f t="shared" si="0"/>
        <v>17443.764228</v>
      </c>
      <c r="M21" s="109">
        <f t="shared" si="1"/>
        <v>25.143697257863796</v>
      </c>
    </row>
    <row r="22" spans="1:13" x14ac:dyDescent="0.2">
      <c r="A22" s="81"/>
      <c r="B22" s="81"/>
      <c r="C22" s="81"/>
      <c r="D22" s="145" t="s">
        <v>171</v>
      </c>
      <c r="E22" s="145"/>
      <c r="F22" s="145" t="s">
        <v>31</v>
      </c>
      <c r="G22" s="145"/>
      <c r="H22" s="105">
        <v>0</v>
      </c>
      <c r="I22" s="105">
        <v>0</v>
      </c>
      <c r="J22" s="105">
        <v>0</v>
      </c>
      <c r="K22" s="105">
        <v>870.30550500000004</v>
      </c>
      <c r="L22" s="78">
        <f t="shared" si="0"/>
        <v>-870.30550500000004</v>
      </c>
      <c r="M22" s="109">
        <f t="shared" si="1"/>
        <v>0</v>
      </c>
    </row>
    <row r="23" spans="1:13" x14ac:dyDescent="0.2">
      <c r="A23" s="81" t="s">
        <v>162</v>
      </c>
      <c r="B23" s="81" t="s">
        <v>162</v>
      </c>
      <c r="C23" s="81" t="s">
        <v>162</v>
      </c>
      <c r="D23" s="145" t="s">
        <v>172</v>
      </c>
      <c r="E23" s="145"/>
      <c r="F23" s="145" t="s">
        <v>354</v>
      </c>
      <c r="G23" s="145"/>
      <c r="H23" s="105">
        <v>2514516</v>
      </c>
      <c r="I23" s="105">
        <v>0</v>
      </c>
      <c r="J23" s="105">
        <v>2514516</v>
      </c>
      <c r="K23" s="105">
        <v>1211452.014551</v>
      </c>
      <c r="L23" s="78">
        <f t="shared" si="0"/>
        <v>1303063.985449</v>
      </c>
      <c r="M23" s="109">
        <f t="shared" si="1"/>
        <v>48.178337880967945</v>
      </c>
    </row>
    <row r="24" spans="1:13" x14ac:dyDescent="0.2">
      <c r="A24" s="79" t="s">
        <v>162</v>
      </c>
      <c r="B24" s="79" t="s">
        <v>162</v>
      </c>
      <c r="C24" s="147" t="s">
        <v>173</v>
      </c>
      <c r="D24" s="144"/>
      <c r="E24" s="145" t="s">
        <v>355</v>
      </c>
      <c r="F24" s="145"/>
      <c r="G24" s="144"/>
      <c r="H24" s="105">
        <v>149159429.00000003</v>
      </c>
      <c r="I24" s="105">
        <v>-8395000</v>
      </c>
      <c r="J24" s="105">
        <v>140764429</v>
      </c>
      <c r="K24" s="105">
        <v>125793987.71345986</v>
      </c>
      <c r="L24" s="78">
        <f t="shared" si="0"/>
        <v>14970441.286540136</v>
      </c>
      <c r="M24" s="109">
        <f t="shared" si="1"/>
        <v>89.364897515024808</v>
      </c>
    </row>
    <row r="25" spans="1:13" x14ac:dyDescent="0.2">
      <c r="A25" s="81" t="s">
        <v>162</v>
      </c>
      <c r="B25" s="81" t="s">
        <v>162</v>
      </c>
      <c r="C25" s="81" t="s">
        <v>162</v>
      </c>
      <c r="D25" s="145" t="s">
        <v>168</v>
      </c>
      <c r="E25" s="145"/>
      <c r="F25" s="145" t="s">
        <v>409</v>
      </c>
      <c r="G25" s="145"/>
      <c r="H25" s="105">
        <v>5682380</v>
      </c>
      <c r="I25" s="105">
        <v>0</v>
      </c>
      <c r="J25" s="105">
        <v>5682380</v>
      </c>
      <c r="K25" s="105">
        <v>5248961.0718387915</v>
      </c>
      <c r="L25" s="78">
        <f t="shared" si="0"/>
        <v>433418.92816120852</v>
      </c>
      <c r="M25" s="109">
        <f t="shared" si="1"/>
        <v>92.372581063547159</v>
      </c>
    </row>
    <row r="26" spans="1:13" x14ac:dyDescent="0.2">
      <c r="A26" s="81" t="s">
        <v>162</v>
      </c>
      <c r="B26" s="81" t="s">
        <v>162</v>
      </c>
      <c r="C26" s="81" t="s">
        <v>162</v>
      </c>
      <c r="D26" s="145" t="s">
        <v>174</v>
      </c>
      <c r="E26" s="145"/>
      <c r="F26" s="145" t="s">
        <v>34</v>
      </c>
      <c r="G26" s="145"/>
      <c r="H26" s="105">
        <v>116569117</v>
      </c>
      <c r="I26" s="105">
        <v>-8395000</v>
      </c>
      <c r="J26" s="105">
        <v>108174117</v>
      </c>
      <c r="K26" s="105">
        <v>96807383.774744406</v>
      </c>
      <c r="L26" s="78">
        <f t="shared" si="0"/>
        <v>11366733.225255594</v>
      </c>
      <c r="M26" s="109">
        <f t="shared" si="1"/>
        <v>89.492187650345599</v>
      </c>
    </row>
    <row r="27" spans="1:13" x14ac:dyDescent="0.2">
      <c r="A27" s="81"/>
      <c r="B27" s="81"/>
      <c r="C27" s="81"/>
      <c r="D27" s="81"/>
      <c r="E27" s="81"/>
      <c r="F27" s="81" t="s">
        <v>410</v>
      </c>
      <c r="G27" s="81"/>
      <c r="H27" s="105">
        <v>75779528.524575457</v>
      </c>
      <c r="I27" s="105">
        <v>-5457441.54486313</v>
      </c>
      <c r="J27" s="105">
        <v>70322086.979712322</v>
      </c>
      <c r="K27" s="105">
        <v>64879014.545217201</v>
      </c>
      <c r="L27" s="78">
        <f t="shared" si="0"/>
        <v>5443072.4344951212</v>
      </c>
      <c r="M27" s="109">
        <f t="shared" si="1"/>
        <v>92.259796788930018</v>
      </c>
    </row>
    <row r="28" spans="1:13" x14ac:dyDescent="0.2">
      <c r="A28" s="81"/>
      <c r="B28" s="81"/>
      <c r="C28" s="81"/>
      <c r="D28" s="81"/>
      <c r="E28" s="81"/>
      <c r="F28" s="81" t="s">
        <v>411</v>
      </c>
      <c r="G28" s="81"/>
      <c r="H28" s="105">
        <v>40789588.475424558</v>
      </c>
      <c r="I28" s="105">
        <v>-2937558.455136871</v>
      </c>
      <c r="J28" s="105">
        <v>37852030.020287685</v>
      </c>
      <c r="K28" s="105">
        <v>31928369.229527209</v>
      </c>
      <c r="L28" s="78">
        <f t="shared" si="0"/>
        <v>5923660.7907604761</v>
      </c>
      <c r="M28" s="109">
        <f t="shared" si="1"/>
        <v>84.35048057505621</v>
      </c>
    </row>
    <row r="29" spans="1:13" x14ac:dyDescent="0.2">
      <c r="A29" s="81" t="s">
        <v>162</v>
      </c>
      <c r="B29" s="81" t="s">
        <v>162</v>
      </c>
      <c r="C29" s="81" t="s">
        <v>162</v>
      </c>
      <c r="D29" s="145" t="s">
        <v>175</v>
      </c>
      <c r="E29" s="145"/>
      <c r="F29" s="145" t="s">
        <v>35</v>
      </c>
      <c r="G29" s="145"/>
      <c r="H29" s="105">
        <v>589052</v>
      </c>
      <c r="I29" s="105">
        <v>0</v>
      </c>
      <c r="J29" s="105">
        <v>589052</v>
      </c>
      <c r="K29" s="105">
        <v>249460.02260600001</v>
      </c>
      <c r="L29" s="78">
        <f t="shared" si="0"/>
        <v>339591.97739399999</v>
      </c>
      <c r="M29" s="109">
        <f t="shared" si="1"/>
        <v>42.3494059278298</v>
      </c>
    </row>
    <row r="30" spans="1:13" x14ac:dyDescent="0.2">
      <c r="A30" s="81" t="s">
        <v>162</v>
      </c>
      <c r="B30" s="81" t="s">
        <v>162</v>
      </c>
      <c r="C30" s="81" t="s">
        <v>162</v>
      </c>
      <c r="D30" s="145" t="s">
        <v>176</v>
      </c>
      <c r="E30" s="145"/>
      <c r="F30" s="145" t="s">
        <v>36</v>
      </c>
      <c r="G30" s="145"/>
      <c r="H30" s="105">
        <v>526062</v>
      </c>
      <c r="I30" s="105">
        <v>0</v>
      </c>
      <c r="J30" s="105">
        <v>526062</v>
      </c>
      <c r="K30" s="105">
        <v>651237.71985400002</v>
      </c>
      <c r="L30" s="78">
        <f t="shared" si="0"/>
        <v>-125175.71985400002</v>
      </c>
      <c r="M30" s="109">
        <f t="shared" si="1"/>
        <v>123.79486065406739</v>
      </c>
    </row>
    <row r="31" spans="1:13" x14ac:dyDescent="0.2">
      <c r="A31" s="81" t="s">
        <v>162</v>
      </c>
      <c r="B31" s="81" t="s">
        <v>162</v>
      </c>
      <c r="C31" s="81" t="s">
        <v>162</v>
      </c>
      <c r="D31" s="145" t="s">
        <v>169</v>
      </c>
      <c r="E31" s="145"/>
      <c r="F31" s="145" t="s">
        <v>37</v>
      </c>
      <c r="G31" s="145"/>
      <c r="H31" s="105">
        <v>83200</v>
      </c>
      <c r="I31" s="105">
        <v>0</v>
      </c>
      <c r="J31" s="105">
        <v>83200</v>
      </c>
      <c r="K31" s="105">
        <v>73241.470179299999</v>
      </c>
      <c r="L31" s="78">
        <f t="shared" si="0"/>
        <v>9958.5298207000014</v>
      </c>
      <c r="M31" s="109">
        <f t="shared" si="1"/>
        <v>88.030613196274032</v>
      </c>
    </row>
    <row r="32" spans="1:13" x14ac:dyDescent="0.2">
      <c r="A32" s="81" t="s">
        <v>162</v>
      </c>
      <c r="B32" s="81" t="s">
        <v>162</v>
      </c>
      <c r="C32" s="81" t="s">
        <v>162</v>
      </c>
      <c r="D32" s="145" t="s">
        <v>177</v>
      </c>
      <c r="E32" s="145"/>
      <c r="F32" s="145" t="s">
        <v>38</v>
      </c>
      <c r="G32" s="145"/>
      <c r="H32" s="105">
        <v>14892765</v>
      </c>
      <c r="I32" s="105">
        <v>0</v>
      </c>
      <c r="J32" s="105">
        <v>14892765</v>
      </c>
      <c r="K32" s="105">
        <v>14088675.885</v>
      </c>
      <c r="L32" s="78">
        <f t="shared" si="0"/>
        <v>804089.11500000022</v>
      </c>
      <c r="M32" s="109">
        <f t="shared" si="1"/>
        <v>94.600807069741577</v>
      </c>
    </row>
    <row r="33" spans="1:13" x14ac:dyDescent="0.2">
      <c r="A33" s="81" t="s">
        <v>162</v>
      </c>
      <c r="B33" s="81" t="s">
        <v>162</v>
      </c>
      <c r="C33" s="81" t="s">
        <v>162</v>
      </c>
      <c r="D33" s="145" t="s">
        <v>178</v>
      </c>
      <c r="E33" s="145"/>
      <c r="F33" s="145" t="s">
        <v>39</v>
      </c>
      <c r="G33" s="145"/>
      <c r="H33" s="105">
        <v>325419</v>
      </c>
      <c r="I33" s="105">
        <v>0</v>
      </c>
      <c r="J33" s="105">
        <v>325419</v>
      </c>
      <c r="K33" s="105">
        <v>370272.78731440997</v>
      </c>
      <c r="L33" s="78">
        <f t="shared" si="0"/>
        <v>-44853.787314409972</v>
      </c>
      <c r="M33" s="109">
        <f t="shared" si="1"/>
        <v>113.78339535012091</v>
      </c>
    </row>
    <row r="34" spans="1:13" x14ac:dyDescent="0.2">
      <c r="A34" s="81" t="s">
        <v>162</v>
      </c>
      <c r="B34" s="81" t="s">
        <v>162</v>
      </c>
      <c r="C34" s="81" t="s">
        <v>162</v>
      </c>
      <c r="D34" s="145" t="s">
        <v>170</v>
      </c>
      <c r="E34" s="145"/>
      <c r="F34" s="145" t="s">
        <v>40</v>
      </c>
      <c r="G34" s="145"/>
      <c r="H34" s="105">
        <v>4461252</v>
      </c>
      <c r="I34" s="105">
        <v>0</v>
      </c>
      <c r="J34" s="105">
        <v>4461252</v>
      </c>
      <c r="K34" s="105">
        <v>3496514.8426999999</v>
      </c>
      <c r="L34" s="78">
        <f t="shared" si="0"/>
        <v>964737.15730000008</v>
      </c>
      <c r="M34" s="109">
        <f t="shared" si="1"/>
        <v>78.375192495290563</v>
      </c>
    </row>
    <row r="35" spans="1:13" x14ac:dyDescent="0.2">
      <c r="A35" s="81" t="s">
        <v>162</v>
      </c>
      <c r="B35" s="81" t="s">
        <v>162</v>
      </c>
      <c r="C35" s="81" t="s">
        <v>162</v>
      </c>
      <c r="D35" s="145" t="s">
        <v>179</v>
      </c>
      <c r="E35" s="145"/>
      <c r="F35" s="145" t="s">
        <v>412</v>
      </c>
      <c r="G35" s="145"/>
      <c r="H35" s="105">
        <v>2224318</v>
      </c>
      <c r="I35" s="105">
        <v>0</v>
      </c>
      <c r="J35" s="105">
        <v>2224318</v>
      </c>
      <c r="K35" s="105">
        <v>2195002.804</v>
      </c>
      <c r="L35" s="78">
        <f t="shared" si="0"/>
        <v>29315.195999999996</v>
      </c>
      <c r="M35" s="109">
        <f t="shared" si="1"/>
        <v>98.68205913003446</v>
      </c>
    </row>
    <row r="36" spans="1:13" x14ac:dyDescent="0.2">
      <c r="A36" s="81" t="s">
        <v>162</v>
      </c>
      <c r="B36" s="81" t="s">
        <v>162</v>
      </c>
      <c r="C36" s="81" t="s">
        <v>162</v>
      </c>
      <c r="D36" s="145" t="s">
        <v>180</v>
      </c>
      <c r="E36" s="145"/>
      <c r="F36" s="145" t="s">
        <v>42</v>
      </c>
      <c r="G36" s="145"/>
      <c r="H36" s="105">
        <v>680521</v>
      </c>
      <c r="I36" s="105">
        <v>0</v>
      </c>
      <c r="J36" s="105">
        <v>680521</v>
      </c>
      <c r="K36" s="105">
        <v>528723.11199999996</v>
      </c>
      <c r="L36" s="78">
        <f t="shared" si="0"/>
        <v>151797.88800000004</v>
      </c>
      <c r="M36" s="109">
        <f t="shared" si="1"/>
        <v>77.693871607195078</v>
      </c>
    </row>
    <row r="37" spans="1:13" ht="13.5" customHeight="1" x14ac:dyDescent="0.2">
      <c r="A37" s="81"/>
      <c r="B37" s="81"/>
      <c r="C37" s="81"/>
      <c r="D37" s="145" t="s">
        <v>182</v>
      </c>
      <c r="E37" s="145"/>
      <c r="F37" s="145" t="s">
        <v>43</v>
      </c>
      <c r="G37" s="145"/>
      <c r="H37" s="105">
        <v>1603586</v>
      </c>
      <c r="I37" s="105">
        <v>0</v>
      </c>
      <c r="J37" s="105">
        <v>1603586</v>
      </c>
      <c r="K37" s="105">
        <v>1811619.197223</v>
      </c>
      <c r="L37" s="78">
        <f t="shared" si="0"/>
        <v>-208033.197223</v>
      </c>
      <c r="M37" s="109">
        <f t="shared" si="1"/>
        <v>112.97299909222205</v>
      </c>
    </row>
    <row r="38" spans="1:13" ht="13.5" customHeight="1" x14ac:dyDescent="0.2">
      <c r="A38" s="81"/>
      <c r="B38" s="81"/>
      <c r="C38" s="81"/>
      <c r="D38" s="145" t="s">
        <v>183</v>
      </c>
      <c r="E38" s="145"/>
      <c r="F38" s="145" t="s">
        <v>413</v>
      </c>
      <c r="G38" s="145"/>
      <c r="H38" s="105">
        <v>256865</v>
      </c>
      <c r="I38" s="105">
        <v>0</v>
      </c>
      <c r="J38" s="105">
        <v>256865</v>
      </c>
      <c r="K38" s="105">
        <v>65.814999999999998</v>
      </c>
      <c r="L38" s="78">
        <f t="shared" si="0"/>
        <v>256799.185</v>
      </c>
      <c r="M38" s="109">
        <f t="shared" si="1"/>
        <v>2.56224086582446E-2</v>
      </c>
    </row>
    <row r="39" spans="1:13" ht="13.5" customHeight="1" x14ac:dyDescent="0.2">
      <c r="A39" s="81"/>
      <c r="B39" s="81"/>
      <c r="C39" s="81"/>
      <c r="D39" s="145" t="s">
        <v>184</v>
      </c>
      <c r="E39" s="145"/>
      <c r="F39" s="145" t="s">
        <v>45</v>
      </c>
      <c r="G39" s="145"/>
      <c r="H39" s="105">
        <v>1264892</v>
      </c>
      <c r="I39" s="105">
        <v>0</v>
      </c>
      <c r="J39" s="105">
        <v>1264892</v>
      </c>
      <c r="K39" s="105">
        <v>272829.21100000001</v>
      </c>
      <c r="L39" s="78">
        <f t="shared" si="0"/>
        <v>992062.78899999999</v>
      </c>
      <c r="M39" s="109">
        <f t="shared" si="1"/>
        <v>21.569368056719469</v>
      </c>
    </row>
    <row r="40" spans="1:13" x14ac:dyDescent="0.2">
      <c r="A40" s="77" t="s">
        <v>162</v>
      </c>
      <c r="B40" s="77" t="s">
        <v>162</v>
      </c>
      <c r="C40" s="77" t="s">
        <v>185</v>
      </c>
      <c r="D40" s="146" t="s">
        <v>356</v>
      </c>
      <c r="E40" s="144"/>
      <c r="F40" s="144"/>
      <c r="G40" s="144"/>
      <c r="H40" s="105">
        <v>1539446</v>
      </c>
      <c r="I40" s="105">
        <v>0</v>
      </c>
      <c r="J40" s="105">
        <v>1539446</v>
      </c>
      <c r="K40" s="105">
        <v>1650431.1574757099</v>
      </c>
      <c r="L40" s="78">
        <f t="shared" si="0"/>
        <v>-110985.15747570992</v>
      </c>
      <c r="M40" s="109">
        <f>IFERROR(IF(J40&gt;0,+(K40/J40)*100,0),0)</f>
        <v>107.20942192683016</v>
      </c>
    </row>
    <row r="41" spans="1:13" ht="13.5" customHeight="1" x14ac:dyDescent="0.2">
      <c r="A41" s="79" t="s">
        <v>162</v>
      </c>
      <c r="B41" s="79" t="s">
        <v>162</v>
      </c>
      <c r="C41" s="147" t="s">
        <v>186</v>
      </c>
      <c r="D41" s="144"/>
      <c r="E41" s="145" t="s">
        <v>357</v>
      </c>
      <c r="F41" s="145"/>
      <c r="G41" s="145"/>
      <c r="H41" s="105">
        <v>0</v>
      </c>
      <c r="I41" s="105">
        <v>0</v>
      </c>
      <c r="J41" s="105">
        <v>0</v>
      </c>
      <c r="K41" s="105">
        <v>48724.140857509999</v>
      </c>
      <c r="L41" s="78">
        <f t="shared" si="0"/>
        <v>-48724.140857509999</v>
      </c>
      <c r="M41" s="109">
        <f t="shared" si="1"/>
        <v>0</v>
      </c>
    </row>
    <row r="42" spans="1:13" ht="13.5" customHeight="1" x14ac:dyDescent="0.2">
      <c r="A42" s="79" t="s">
        <v>162</v>
      </c>
      <c r="B42" s="79" t="s">
        <v>162</v>
      </c>
      <c r="C42" s="147" t="s">
        <v>187</v>
      </c>
      <c r="D42" s="144"/>
      <c r="E42" s="145" t="s">
        <v>403</v>
      </c>
      <c r="F42" s="145"/>
      <c r="G42" s="145"/>
      <c r="H42" s="105">
        <v>1539446</v>
      </c>
      <c r="I42" s="105">
        <v>0</v>
      </c>
      <c r="J42" s="105">
        <v>1539446</v>
      </c>
      <c r="K42" s="105">
        <v>247584.95271526999</v>
      </c>
      <c r="L42" s="78">
        <f t="shared" si="0"/>
        <v>1291861.04728473</v>
      </c>
      <c r="M42" s="109">
        <f t="shared" si="1"/>
        <v>16.082730587189804</v>
      </c>
    </row>
    <row r="43" spans="1:13" ht="13.5" customHeight="1" x14ac:dyDescent="0.2">
      <c r="A43" s="79" t="s">
        <v>162</v>
      </c>
      <c r="B43" s="79" t="s">
        <v>162</v>
      </c>
      <c r="C43" s="147" t="s">
        <v>188</v>
      </c>
      <c r="D43" s="144"/>
      <c r="E43" s="145" t="s">
        <v>404</v>
      </c>
      <c r="F43" s="145"/>
      <c r="G43" s="145"/>
      <c r="H43" s="105">
        <v>0</v>
      </c>
      <c r="I43" s="105">
        <v>0</v>
      </c>
      <c r="J43" s="105">
        <v>0</v>
      </c>
      <c r="K43" s="105">
        <v>766865.15828115004</v>
      </c>
      <c r="L43" s="78">
        <f t="shared" si="0"/>
        <v>-766865.15828115004</v>
      </c>
      <c r="M43" s="109">
        <f t="shared" si="1"/>
        <v>0</v>
      </c>
    </row>
    <row r="44" spans="1:13" ht="13.5" customHeight="1" x14ac:dyDescent="0.2">
      <c r="A44" s="79" t="s">
        <v>162</v>
      </c>
      <c r="B44" s="79" t="s">
        <v>162</v>
      </c>
      <c r="C44" s="147" t="s">
        <v>189</v>
      </c>
      <c r="D44" s="144"/>
      <c r="E44" s="145" t="s">
        <v>406</v>
      </c>
      <c r="F44" s="145"/>
      <c r="G44" s="145"/>
      <c r="H44" s="105">
        <v>0</v>
      </c>
      <c r="I44" s="105">
        <v>0</v>
      </c>
      <c r="J44" s="105">
        <v>0</v>
      </c>
      <c r="K44" s="105">
        <v>28450.97337408</v>
      </c>
      <c r="L44" s="78">
        <f t="shared" si="0"/>
        <v>-28450.97337408</v>
      </c>
      <c r="M44" s="109">
        <f t="shared" si="1"/>
        <v>0</v>
      </c>
    </row>
    <row r="45" spans="1:13" ht="13.5" customHeight="1" x14ac:dyDescent="0.2">
      <c r="A45" s="79" t="s">
        <v>162</v>
      </c>
      <c r="B45" s="79" t="s">
        <v>162</v>
      </c>
      <c r="C45" s="147" t="s">
        <v>190</v>
      </c>
      <c r="D45" s="144"/>
      <c r="E45" s="145" t="s">
        <v>358</v>
      </c>
      <c r="F45" s="145"/>
      <c r="G45" s="145"/>
      <c r="H45" s="105">
        <v>0</v>
      </c>
      <c r="I45" s="105">
        <v>0</v>
      </c>
      <c r="J45" s="105">
        <v>0</v>
      </c>
      <c r="K45" s="105">
        <v>558805.93224769994</v>
      </c>
      <c r="L45" s="78">
        <f t="shared" si="0"/>
        <v>-558805.93224769994</v>
      </c>
      <c r="M45" s="109">
        <f t="shared" si="1"/>
        <v>0</v>
      </c>
    </row>
    <row r="46" spans="1:13" x14ac:dyDescent="0.2">
      <c r="A46" s="79"/>
      <c r="B46" s="79"/>
      <c r="C46" s="80"/>
      <c r="E46" s="81"/>
      <c r="F46" s="81"/>
      <c r="H46" s="104"/>
      <c r="I46" s="104"/>
      <c r="J46" s="104"/>
      <c r="K46" s="104"/>
      <c r="L46" s="78"/>
      <c r="M46" s="109"/>
    </row>
    <row r="47" spans="1:13" x14ac:dyDescent="0.2">
      <c r="A47" s="143" t="s">
        <v>191</v>
      </c>
      <c r="B47" s="144"/>
      <c r="C47" s="144"/>
      <c r="D47" s="144"/>
      <c r="E47" s="144"/>
      <c r="F47" s="144"/>
      <c r="G47" s="144"/>
      <c r="H47" s="104">
        <v>140819678.957957</v>
      </c>
      <c r="I47" s="104">
        <v>72126.146501999348</v>
      </c>
      <c r="J47" s="104">
        <v>140891805.10445899</v>
      </c>
      <c r="K47" s="104">
        <v>102767478.21583539</v>
      </c>
      <c r="L47" s="74">
        <f>+J47-K47</f>
        <v>38124326.888623595</v>
      </c>
      <c r="M47" s="75">
        <f t="shared" si="1"/>
        <v>72.94070662210784</v>
      </c>
    </row>
    <row r="48" spans="1:13" x14ac:dyDescent="0.2">
      <c r="A48" s="76"/>
      <c r="H48" s="104"/>
      <c r="I48" s="104"/>
      <c r="J48" s="104"/>
      <c r="K48" s="104"/>
      <c r="L48" s="74"/>
      <c r="M48" s="75"/>
    </row>
    <row r="49" spans="1:13" x14ac:dyDescent="0.2">
      <c r="A49" s="143" t="s">
        <v>192</v>
      </c>
      <c r="B49" s="144"/>
      <c r="C49" s="144"/>
      <c r="D49" s="144"/>
      <c r="E49" s="144"/>
      <c r="F49" s="144"/>
      <c r="G49" s="144"/>
      <c r="H49" s="104">
        <v>140819678.957957</v>
      </c>
      <c r="I49" s="104">
        <v>72126.146501999348</v>
      </c>
      <c r="J49" s="104">
        <v>140891805.10445899</v>
      </c>
      <c r="K49" s="104">
        <v>102767478.21583539</v>
      </c>
      <c r="L49" s="74">
        <f>+J49-K49</f>
        <v>38124326.888623595</v>
      </c>
      <c r="M49" s="75">
        <f t="shared" si="1"/>
        <v>72.94070662210784</v>
      </c>
    </row>
    <row r="50" spans="1:13" ht="13.5" customHeight="1" x14ac:dyDescent="0.2">
      <c r="A50" s="77" t="s">
        <v>162</v>
      </c>
      <c r="B50" s="77" t="s">
        <v>162</v>
      </c>
      <c r="C50" s="77" t="s">
        <v>193</v>
      </c>
      <c r="D50" s="146" t="s">
        <v>400</v>
      </c>
      <c r="E50" s="146"/>
      <c r="F50" s="146"/>
      <c r="G50" s="146"/>
      <c r="H50" s="105">
        <v>0</v>
      </c>
      <c r="I50" s="105">
        <v>0</v>
      </c>
      <c r="J50" s="105">
        <v>0</v>
      </c>
      <c r="K50" s="105">
        <v>11256.96447241</v>
      </c>
      <c r="L50" s="78">
        <f>+J50-K50</f>
        <v>-11256.96447241</v>
      </c>
      <c r="M50" s="109">
        <f t="shared" si="1"/>
        <v>0</v>
      </c>
    </row>
    <row r="51" spans="1:13" ht="11.25" customHeight="1" x14ac:dyDescent="0.2">
      <c r="A51" s="77" t="s">
        <v>162</v>
      </c>
      <c r="B51" s="77" t="s">
        <v>162</v>
      </c>
      <c r="C51" s="77" t="s">
        <v>194</v>
      </c>
      <c r="D51" s="146" t="s">
        <v>359</v>
      </c>
      <c r="E51" s="146"/>
      <c r="F51" s="146"/>
      <c r="G51" s="146"/>
      <c r="H51" s="105">
        <v>3940340.2453689999</v>
      </c>
      <c r="I51" s="105">
        <v>0</v>
      </c>
      <c r="J51" s="105">
        <v>3940340.2453689999</v>
      </c>
      <c r="K51" s="105">
        <v>3990616.2908819998</v>
      </c>
      <c r="L51" s="78">
        <f t="shared" ref="L51:L60" si="2">+J51-K51</f>
        <v>-50276.045512999874</v>
      </c>
      <c r="M51" s="109">
        <f t="shared" si="1"/>
        <v>101.27593157905814</v>
      </c>
    </row>
    <row r="52" spans="1:13" ht="11.25" customHeight="1" x14ac:dyDescent="0.2">
      <c r="A52" s="77" t="s">
        <v>162</v>
      </c>
      <c r="B52" s="77" t="s">
        <v>162</v>
      </c>
      <c r="C52" s="77" t="s">
        <v>195</v>
      </c>
      <c r="D52" s="146" t="s">
        <v>393</v>
      </c>
      <c r="E52" s="146"/>
      <c r="F52" s="146"/>
      <c r="G52" s="146"/>
      <c r="H52" s="105">
        <v>25549076</v>
      </c>
      <c r="I52" s="105">
        <v>0</v>
      </c>
      <c r="J52" s="105">
        <v>25549076</v>
      </c>
      <c r="K52" s="105">
        <v>21044641.183538999</v>
      </c>
      <c r="L52" s="78">
        <f t="shared" si="2"/>
        <v>4504434.8164610006</v>
      </c>
      <c r="M52" s="109">
        <f t="shared" si="1"/>
        <v>82.369480538313795</v>
      </c>
    </row>
    <row r="53" spans="1:13" ht="11.25" customHeight="1" x14ac:dyDescent="0.2">
      <c r="A53" s="77" t="s">
        <v>162</v>
      </c>
      <c r="B53" s="77" t="s">
        <v>162</v>
      </c>
      <c r="C53" s="77" t="s">
        <v>196</v>
      </c>
      <c r="D53" s="146" t="s">
        <v>360</v>
      </c>
      <c r="E53" s="146"/>
      <c r="F53" s="146"/>
      <c r="G53" s="146"/>
      <c r="H53" s="105">
        <v>1325472</v>
      </c>
      <c r="I53" s="105">
        <v>0</v>
      </c>
      <c r="J53" s="105">
        <v>1325472</v>
      </c>
      <c r="K53" s="105">
        <v>843840.12303618004</v>
      </c>
      <c r="L53" s="78">
        <f t="shared" si="2"/>
        <v>481631.87696381996</v>
      </c>
      <c r="M53" s="109">
        <f t="shared" si="1"/>
        <v>63.663368448083403</v>
      </c>
    </row>
    <row r="54" spans="1:13" ht="11.25" customHeight="1" x14ac:dyDescent="0.2">
      <c r="A54" s="77" t="s">
        <v>162</v>
      </c>
      <c r="B54" s="77" t="s">
        <v>162</v>
      </c>
      <c r="C54" s="77" t="s">
        <v>197</v>
      </c>
      <c r="D54" s="146" t="s">
        <v>414</v>
      </c>
      <c r="E54" s="146"/>
      <c r="F54" s="146"/>
      <c r="G54" s="146"/>
      <c r="H54" s="105">
        <v>27430657.899999999</v>
      </c>
      <c r="I54" s="105">
        <v>0</v>
      </c>
      <c r="J54" s="105">
        <v>27430657.899999999</v>
      </c>
      <c r="K54" s="105">
        <v>27079186.152123801</v>
      </c>
      <c r="L54" s="78">
        <f t="shared" si="2"/>
        <v>351471.7478761971</v>
      </c>
      <c r="M54" s="109">
        <f t="shared" si="1"/>
        <v>98.718690054181323</v>
      </c>
    </row>
    <row r="55" spans="1:13" ht="11.25" customHeight="1" x14ac:dyDescent="0.2">
      <c r="A55" s="77" t="s">
        <v>162</v>
      </c>
      <c r="B55" s="77" t="s">
        <v>162</v>
      </c>
      <c r="C55" s="77" t="s">
        <v>198</v>
      </c>
      <c r="D55" s="146" t="s">
        <v>394</v>
      </c>
      <c r="E55" s="146"/>
      <c r="F55" s="146"/>
      <c r="G55" s="146"/>
      <c r="H55" s="105">
        <v>46250000</v>
      </c>
      <c r="I55" s="105">
        <v>27458000</v>
      </c>
      <c r="J55" s="105">
        <v>73708000</v>
      </c>
      <c r="K55" s="105">
        <v>47717365.9546891</v>
      </c>
      <c r="L55" s="78">
        <f t="shared" si="2"/>
        <v>25990634.0453109</v>
      </c>
      <c r="M55" s="109">
        <f t="shared" si="1"/>
        <v>64.738381118317008</v>
      </c>
    </row>
    <row r="56" spans="1:13" ht="11.25" customHeight="1" x14ac:dyDescent="0.2">
      <c r="A56" s="77" t="s">
        <v>162</v>
      </c>
      <c r="B56" s="77" t="s">
        <v>162</v>
      </c>
      <c r="C56" s="77" t="s">
        <v>199</v>
      </c>
      <c r="D56" s="146" t="s">
        <v>395</v>
      </c>
      <c r="E56" s="146"/>
      <c r="F56" s="146"/>
      <c r="G56" s="146"/>
      <c r="H56" s="105">
        <v>7821.4222540000001</v>
      </c>
      <c r="I56" s="105">
        <v>70126.146502000003</v>
      </c>
      <c r="J56" s="105">
        <v>77947.568755999993</v>
      </c>
      <c r="K56" s="105">
        <v>115086.66280242999</v>
      </c>
      <c r="L56" s="78">
        <f t="shared" si="2"/>
        <v>-37139.094046429993</v>
      </c>
      <c r="M56" s="109">
        <f t="shared" si="1"/>
        <v>147.64625072872619</v>
      </c>
    </row>
    <row r="57" spans="1:13" ht="11.25" customHeight="1" x14ac:dyDescent="0.2">
      <c r="A57" s="77" t="s">
        <v>162</v>
      </c>
      <c r="B57" s="77" t="s">
        <v>162</v>
      </c>
      <c r="C57" s="77" t="s">
        <v>200</v>
      </c>
      <c r="D57" s="146" t="s">
        <v>396</v>
      </c>
      <c r="E57" s="146"/>
      <c r="F57" s="146"/>
      <c r="G57" s="146"/>
      <c r="H57" s="105">
        <v>174528</v>
      </c>
      <c r="I57" s="105">
        <v>0</v>
      </c>
      <c r="J57" s="105">
        <v>174528</v>
      </c>
      <c r="K57" s="105">
        <v>944363.37358191004</v>
      </c>
      <c r="L57" s="78">
        <f t="shared" si="2"/>
        <v>-769835.37358191004</v>
      </c>
      <c r="M57" s="109">
        <f t="shared" si="1"/>
        <v>541.09562567720366</v>
      </c>
    </row>
    <row r="58" spans="1:13" ht="11.25" customHeight="1" x14ac:dyDescent="0.2">
      <c r="A58" s="77" t="s">
        <v>162</v>
      </c>
      <c r="B58" s="77" t="s">
        <v>162</v>
      </c>
      <c r="C58" s="77" t="s">
        <v>201</v>
      </c>
      <c r="D58" s="146" t="s">
        <v>397</v>
      </c>
      <c r="E58" s="146"/>
      <c r="F58" s="146"/>
      <c r="G58" s="146"/>
      <c r="H58" s="105">
        <v>5892323</v>
      </c>
      <c r="I58" s="105">
        <v>0</v>
      </c>
      <c r="J58" s="105">
        <v>5892323</v>
      </c>
      <c r="K58" s="105">
        <v>0</v>
      </c>
      <c r="L58" s="78">
        <f t="shared" si="2"/>
        <v>5892323</v>
      </c>
      <c r="M58" s="109">
        <f t="shared" si="1"/>
        <v>0</v>
      </c>
    </row>
    <row r="59" spans="1:13" ht="11.25" customHeight="1" x14ac:dyDescent="0.2">
      <c r="A59" s="77" t="s">
        <v>162</v>
      </c>
      <c r="B59" s="77" t="s">
        <v>162</v>
      </c>
      <c r="C59" s="77" t="s">
        <v>202</v>
      </c>
      <c r="D59" s="146" t="s">
        <v>399</v>
      </c>
      <c r="E59" s="146"/>
      <c r="F59" s="146"/>
      <c r="G59" s="146"/>
      <c r="H59" s="105">
        <v>2000000</v>
      </c>
      <c r="I59" s="105">
        <v>0</v>
      </c>
      <c r="J59" s="105">
        <v>2000000</v>
      </c>
      <c r="K59" s="105">
        <v>928478.71270856005</v>
      </c>
      <c r="L59" s="78">
        <f t="shared" si="2"/>
        <v>1071521.2872914399</v>
      </c>
      <c r="M59" s="109">
        <f t="shared" si="1"/>
        <v>46.423935635428002</v>
      </c>
    </row>
    <row r="60" spans="1:13" ht="11.25" customHeight="1" x14ac:dyDescent="0.2">
      <c r="A60" s="77" t="s">
        <v>162</v>
      </c>
      <c r="B60" s="77" t="s">
        <v>162</v>
      </c>
      <c r="C60" s="77" t="s">
        <v>203</v>
      </c>
      <c r="D60" s="146" t="s">
        <v>415</v>
      </c>
      <c r="E60" s="146"/>
      <c r="F60" s="146"/>
      <c r="G60" s="146"/>
      <c r="H60" s="105">
        <v>28249460.390333999</v>
      </c>
      <c r="I60" s="105">
        <v>-27456000</v>
      </c>
      <c r="J60" s="105">
        <v>793460.390334</v>
      </c>
      <c r="K60" s="105">
        <v>92642.797999999995</v>
      </c>
      <c r="L60" s="78">
        <f t="shared" si="2"/>
        <v>700817.59233400004</v>
      </c>
      <c r="M60" s="109">
        <f t="shared" si="1"/>
        <v>11.675793666398752</v>
      </c>
    </row>
    <row r="61" spans="1:13" x14ac:dyDescent="0.2">
      <c r="A61" s="77"/>
      <c r="B61" s="77"/>
      <c r="C61" s="77"/>
      <c r="D61" s="77"/>
      <c r="H61" s="104"/>
      <c r="I61" s="104"/>
      <c r="J61" s="104"/>
      <c r="K61" s="104"/>
      <c r="L61" s="78"/>
      <c r="M61" s="109"/>
    </row>
    <row r="62" spans="1:13" x14ac:dyDescent="0.2">
      <c r="A62" s="143" t="s">
        <v>204</v>
      </c>
      <c r="B62" s="144"/>
      <c r="C62" s="144"/>
      <c r="D62" s="144"/>
      <c r="E62" s="144"/>
      <c r="F62" s="144"/>
      <c r="G62" s="144"/>
      <c r="H62" s="104">
        <v>3107045.087874</v>
      </c>
      <c r="I62" s="104">
        <v>0</v>
      </c>
      <c r="J62" s="104">
        <v>3107045.087874</v>
      </c>
      <c r="K62" s="104">
        <v>3566908.8690722701</v>
      </c>
      <c r="L62" s="74">
        <f>+J62-K62</f>
        <v>-459863.78119827015</v>
      </c>
      <c r="M62" s="75">
        <f t="shared" si="1"/>
        <v>114.80067936551679</v>
      </c>
    </row>
    <row r="63" spans="1:13" x14ac:dyDescent="0.2">
      <c r="A63" s="81" t="s">
        <v>162</v>
      </c>
      <c r="B63" s="81" t="s">
        <v>162</v>
      </c>
      <c r="C63" s="81" t="s">
        <v>162</v>
      </c>
      <c r="D63" s="145" t="s">
        <v>168</v>
      </c>
      <c r="E63" s="145"/>
      <c r="F63" s="145" t="s">
        <v>81</v>
      </c>
      <c r="G63" s="145"/>
      <c r="H63" s="105">
        <v>3023500.6040739999</v>
      </c>
      <c r="I63" s="105">
        <v>0</v>
      </c>
      <c r="J63" s="105">
        <v>3023500.6040739999</v>
      </c>
      <c r="K63" s="105">
        <v>3475258.9892982701</v>
      </c>
      <c r="L63" s="82">
        <f>+J63-K63</f>
        <v>-451758.38522427017</v>
      </c>
      <c r="M63" s="110">
        <f t="shared" si="1"/>
        <v>114.94156755303936</v>
      </c>
    </row>
    <row r="64" spans="1:13" x14ac:dyDescent="0.2">
      <c r="A64" s="81" t="s">
        <v>162</v>
      </c>
      <c r="B64" s="81" t="s">
        <v>162</v>
      </c>
      <c r="C64" s="81" t="s">
        <v>162</v>
      </c>
      <c r="D64" s="145" t="s">
        <v>174</v>
      </c>
      <c r="E64" s="145"/>
      <c r="F64" s="145" t="s">
        <v>416</v>
      </c>
      <c r="G64" s="145"/>
      <c r="H64" s="105">
        <v>83544.483800000002</v>
      </c>
      <c r="I64" s="105">
        <v>0</v>
      </c>
      <c r="J64" s="105">
        <v>83544.483800000002</v>
      </c>
      <c r="K64" s="105">
        <v>91649.879774000001</v>
      </c>
      <c r="L64" s="82">
        <f>+J64-K64</f>
        <v>-8105.3959739999991</v>
      </c>
      <c r="M64" s="110">
        <f t="shared" si="1"/>
        <v>109.70189245935589</v>
      </c>
    </row>
    <row r="65" spans="1:13" x14ac:dyDescent="0.2">
      <c r="A65" s="81"/>
      <c r="B65" s="81"/>
      <c r="C65" s="81"/>
      <c r="D65" s="81"/>
      <c r="E65" s="81"/>
      <c r="F65" s="81"/>
      <c r="G65" s="81"/>
      <c r="H65" s="104"/>
      <c r="I65" s="104"/>
      <c r="J65" s="104"/>
      <c r="K65" s="104"/>
      <c r="L65" s="82"/>
      <c r="M65" s="110">
        <f t="shared" si="1"/>
        <v>0</v>
      </c>
    </row>
    <row r="66" spans="1:13" x14ac:dyDescent="0.2">
      <c r="A66" s="143" t="s">
        <v>205</v>
      </c>
      <c r="B66" s="144"/>
      <c r="C66" s="144"/>
      <c r="D66" s="144"/>
      <c r="E66" s="144"/>
      <c r="F66" s="144"/>
      <c r="G66" s="144"/>
      <c r="H66" s="104">
        <v>15207329.599316996</v>
      </c>
      <c r="I66" s="104">
        <v>0</v>
      </c>
      <c r="J66" s="104">
        <v>15207329.599316996</v>
      </c>
      <c r="K66" s="104">
        <v>17565517.10013143</v>
      </c>
      <c r="L66" s="74">
        <f t="shared" ref="L66:L115" si="3">+J66-K66</f>
        <v>-2358187.5008144341</v>
      </c>
      <c r="M66" s="75">
        <f t="shared" si="1"/>
        <v>115.50691385633114</v>
      </c>
    </row>
    <row r="67" spans="1:13" s="83" customFormat="1" x14ac:dyDescent="0.2">
      <c r="A67" s="81" t="s">
        <v>162</v>
      </c>
      <c r="B67" s="81" t="s">
        <v>162</v>
      </c>
      <c r="C67" s="81" t="s">
        <v>162</v>
      </c>
      <c r="D67" s="145" t="s">
        <v>174</v>
      </c>
      <c r="E67" s="145"/>
      <c r="F67" s="145" t="s">
        <v>417</v>
      </c>
      <c r="G67" s="145"/>
      <c r="H67" s="105">
        <v>1254119</v>
      </c>
      <c r="I67" s="105">
        <v>0</v>
      </c>
      <c r="J67" s="105">
        <v>1254119</v>
      </c>
      <c r="K67" s="105">
        <v>1515206.034953</v>
      </c>
      <c r="L67" s="82">
        <f t="shared" si="3"/>
        <v>-261087.03495300002</v>
      </c>
      <c r="M67" s="110">
        <f t="shared" si="1"/>
        <v>120.81836212935136</v>
      </c>
    </row>
    <row r="68" spans="1:13" s="83" customFormat="1" x14ac:dyDescent="0.2">
      <c r="A68" s="81" t="s">
        <v>162</v>
      </c>
      <c r="B68" s="81" t="s">
        <v>162</v>
      </c>
      <c r="C68" s="81" t="s">
        <v>162</v>
      </c>
      <c r="D68" s="145" t="s">
        <v>175</v>
      </c>
      <c r="E68" s="145"/>
      <c r="F68" s="145" t="s">
        <v>361</v>
      </c>
      <c r="G68" s="145"/>
      <c r="H68" s="105">
        <v>69298.248999999996</v>
      </c>
      <c r="I68" s="105">
        <v>0</v>
      </c>
      <c r="J68" s="105">
        <v>69298.248999999996</v>
      </c>
      <c r="K68" s="105">
        <v>61740.155530000004</v>
      </c>
      <c r="L68" s="82">
        <f t="shared" si="3"/>
        <v>7558.0934699999925</v>
      </c>
      <c r="M68" s="110">
        <f t="shared" si="1"/>
        <v>89.093384639487795</v>
      </c>
    </row>
    <row r="69" spans="1:13" s="83" customFormat="1" x14ac:dyDescent="0.2">
      <c r="A69" s="81" t="s">
        <v>162</v>
      </c>
      <c r="B69" s="81" t="s">
        <v>162</v>
      </c>
      <c r="C69" s="81" t="s">
        <v>162</v>
      </c>
      <c r="D69" s="145" t="s">
        <v>179</v>
      </c>
      <c r="E69" s="145"/>
      <c r="F69" s="145" t="s">
        <v>362</v>
      </c>
      <c r="G69" s="145"/>
      <c r="H69" s="105">
        <v>1533324.8499149999</v>
      </c>
      <c r="I69" s="105">
        <v>0</v>
      </c>
      <c r="J69" s="105">
        <v>1533324.8499149999</v>
      </c>
      <c r="K69" s="105">
        <v>1246234.5337241699</v>
      </c>
      <c r="L69" s="82">
        <f t="shared" si="3"/>
        <v>287090.31619082997</v>
      </c>
      <c r="M69" s="110">
        <f t="shared" si="1"/>
        <v>81.276614919092665</v>
      </c>
    </row>
    <row r="70" spans="1:13" s="83" customFormat="1" x14ac:dyDescent="0.2">
      <c r="A70" s="81" t="s">
        <v>162</v>
      </c>
      <c r="B70" s="81" t="s">
        <v>162</v>
      </c>
      <c r="C70" s="81" t="s">
        <v>162</v>
      </c>
      <c r="D70" s="145" t="s">
        <v>171</v>
      </c>
      <c r="E70" s="145"/>
      <c r="F70" s="145" t="s">
        <v>418</v>
      </c>
      <c r="G70" s="145"/>
      <c r="H70" s="105">
        <v>4500</v>
      </c>
      <c r="I70" s="105">
        <v>0</v>
      </c>
      <c r="J70" s="105">
        <v>4500</v>
      </c>
      <c r="K70" s="105">
        <v>7321.2741675100006</v>
      </c>
      <c r="L70" s="82">
        <f t="shared" si="3"/>
        <v>-2821.2741675100006</v>
      </c>
      <c r="M70" s="110">
        <f t="shared" si="1"/>
        <v>162.69498150022224</v>
      </c>
    </row>
    <row r="71" spans="1:13" s="83" customFormat="1" x14ac:dyDescent="0.2">
      <c r="A71" s="81" t="s">
        <v>162</v>
      </c>
      <c r="B71" s="81" t="s">
        <v>162</v>
      </c>
      <c r="C71" s="81" t="s">
        <v>162</v>
      </c>
      <c r="D71" s="145" t="s">
        <v>206</v>
      </c>
      <c r="E71" s="145"/>
      <c r="F71" s="145" t="s">
        <v>363</v>
      </c>
      <c r="G71" s="145"/>
      <c r="H71" s="105">
        <v>33306.305999999997</v>
      </c>
      <c r="I71" s="105">
        <v>0</v>
      </c>
      <c r="J71" s="105">
        <v>33306.305999999997</v>
      </c>
      <c r="K71" s="105">
        <v>33639.31000338</v>
      </c>
      <c r="L71" s="82">
        <f t="shared" si="3"/>
        <v>-333.00400338000327</v>
      </c>
      <c r="M71" s="110">
        <f t="shared" si="1"/>
        <v>100.99982268637058</v>
      </c>
    </row>
    <row r="72" spans="1:13" s="83" customFormat="1" x14ac:dyDescent="0.2">
      <c r="A72" s="81" t="s">
        <v>162</v>
      </c>
      <c r="B72" s="81" t="s">
        <v>162</v>
      </c>
      <c r="C72" s="81" t="s">
        <v>162</v>
      </c>
      <c r="D72" s="145" t="s">
        <v>180</v>
      </c>
      <c r="E72" s="145"/>
      <c r="F72" s="145" t="s">
        <v>364</v>
      </c>
      <c r="G72" s="145"/>
      <c r="H72" s="105">
        <v>544568</v>
      </c>
      <c r="I72" s="105">
        <v>0</v>
      </c>
      <c r="J72" s="105">
        <v>544568</v>
      </c>
      <c r="K72" s="105">
        <v>533550.86976144998</v>
      </c>
      <c r="L72" s="82">
        <f t="shared" si="3"/>
        <v>11017.130238550017</v>
      </c>
      <c r="M72" s="110">
        <f t="shared" si="1"/>
        <v>97.976904585184954</v>
      </c>
    </row>
    <row r="73" spans="1:13" s="83" customFormat="1" x14ac:dyDescent="0.2">
      <c r="A73" s="81" t="s">
        <v>162</v>
      </c>
      <c r="B73" s="81" t="s">
        <v>162</v>
      </c>
      <c r="C73" s="81" t="s">
        <v>162</v>
      </c>
      <c r="D73" s="145" t="s">
        <v>181</v>
      </c>
      <c r="E73" s="145"/>
      <c r="F73" s="145" t="s">
        <v>365</v>
      </c>
      <c r="G73" s="145"/>
      <c r="H73" s="105">
        <v>219971</v>
      </c>
      <c r="I73" s="105">
        <v>0</v>
      </c>
      <c r="J73" s="105">
        <v>219971</v>
      </c>
      <c r="K73" s="105">
        <v>231401.17619129</v>
      </c>
      <c r="L73" s="82">
        <f t="shared" si="3"/>
        <v>-11430.176191289996</v>
      </c>
      <c r="M73" s="110">
        <f t="shared" si="1"/>
        <v>105.19621958862304</v>
      </c>
    </row>
    <row r="74" spans="1:13" s="83" customFormat="1" x14ac:dyDescent="0.2">
      <c r="A74" s="81" t="s">
        <v>162</v>
      </c>
      <c r="B74" s="81" t="s">
        <v>162</v>
      </c>
      <c r="C74" s="81" t="s">
        <v>162</v>
      </c>
      <c r="D74" s="145" t="s">
        <v>182</v>
      </c>
      <c r="E74" s="145"/>
      <c r="F74" s="145" t="s">
        <v>419</v>
      </c>
      <c r="G74" s="145"/>
      <c r="H74" s="105">
        <v>0</v>
      </c>
      <c r="I74" s="105">
        <v>0</v>
      </c>
      <c r="J74" s="105">
        <v>0</v>
      </c>
      <c r="K74" s="105">
        <v>3.3500000000000002E-2</v>
      </c>
      <c r="L74" s="82">
        <f t="shared" si="3"/>
        <v>-3.3500000000000002E-2</v>
      </c>
      <c r="M74" s="110">
        <f t="shared" si="1"/>
        <v>0</v>
      </c>
    </row>
    <row r="75" spans="1:13" s="83" customFormat="1" x14ac:dyDescent="0.2">
      <c r="A75" s="81" t="s">
        <v>162</v>
      </c>
      <c r="B75" s="81" t="s">
        <v>162</v>
      </c>
      <c r="C75" s="81" t="s">
        <v>162</v>
      </c>
      <c r="D75" s="145" t="s">
        <v>184</v>
      </c>
      <c r="E75" s="145"/>
      <c r="F75" s="145" t="s">
        <v>75</v>
      </c>
      <c r="G75" s="145"/>
      <c r="H75" s="105">
        <v>470243.90161900001</v>
      </c>
      <c r="I75" s="105">
        <v>0</v>
      </c>
      <c r="J75" s="105">
        <v>470243.90161900001</v>
      </c>
      <c r="K75" s="105">
        <v>522755.25244002003</v>
      </c>
      <c r="L75" s="82">
        <f t="shared" si="3"/>
        <v>-52511.350821020023</v>
      </c>
      <c r="M75" s="110">
        <f t="shared" si="1"/>
        <v>111.16683292228331</v>
      </c>
    </row>
    <row r="76" spans="1:13" s="83" customFormat="1" x14ac:dyDescent="0.2">
      <c r="A76" s="81" t="s">
        <v>162</v>
      </c>
      <c r="B76" s="81" t="s">
        <v>162</v>
      </c>
      <c r="C76" s="81" t="s">
        <v>162</v>
      </c>
      <c r="D76" s="145" t="s">
        <v>207</v>
      </c>
      <c r="E76" s="145"/>
      <c r="F76" s="145" t="s">
        <v>420</v>
      </c>
      <c r="G76" s="145"/>
      <c r="H76" s="105">
        <v>2889103.7050000001</v>
      </c>
      <c r="I76" s="105">
        <v>0</v>
      </c>
      <c r="J76" s="105">
        <v>2889103.7050000001</v>
      </c>
      <c r="K76" s="105">
        <v>2510550.27385278</v>
      </c>
      <c r="L76" s="82">
        <f t="shared" si="3"/>
        <v>378553.43114722008</v>
      </c>
      <c r="M76" s="110">
        <f t="shared" si="1"/>
        <v>86.897201699887745</v>
      </c>
    </row>
    <row r="77" spans="1:13" s="83" customFormat="1" x14ac:dyDescent="0.2">
      <c r="A77" s="81" t="s">
        <v>162</v>
      </c>
      <c r="B77" s="81" t="s">
        <v>162</v>
      </c>
      <c r="C77" s="81" t="s">
        <v>162</v>
      </c>
      <c r="D77" s="145" t="s">
        <v>208</v>
      </c>
      <c r="E77" s="145"/>
      <c r="F77" s="145" t="s">
        <v>71</v>
      </c>
      <c r="G77" s="145"/>
      <c r="H77" s="105">
        <v>1203330.1961960001</v>
      </c>
      <c r="I77" s="105">
        <v>0</v>
      </c>
      <c r="J77" s="105">
        <v>1203330.1961960001</v>
      </c>
      <c r="K77" s="105">
        <v>2513973.7642538399</v>
      </c>
      <c r="L77" s="82">
        <f t="shared" si="3"/>
        <v>-1310643.5680578398</v>
      </c>
      <c r="M77" s="110">
        <f t="shared" si="1"/>
        <v>208.91803199164133</v>
      </c>
    </row>
    <row r="78" spans="1:13" s="83" customFormat="1" x14ac:dyDescent="0.2">
      <c r="A78" s="81" t="s">
        <v>162</v>
      </c>
      <c r="B78" s="81" t="s">
        <v>162</v>
      </c>
      <c r="C78" s="81" t="s">
        <v>162</v>
      </c>
      <c r="D78" s="145" t="s">
        <v>209</v>
      </c>
      <c r="E78" s="145"/>
      <c r="F78" s="145" t="s">
        <v>421</v>
      </c>
      <c r="G78" s="145"/>
      <c r="H78" s="105">
        <v>41656.388981999997</v>
      </c>
      <c r="I78" s="105">
        <v>0</v>
      </c>
      <c r="J78" s="105">
        <v>41656.388981999997</v>
      </c>
      <c r="K78" s="105">
        <v>43210.447511220002</v>
      </c>
      <c r="L78" s="82">
        <f t="shared" si="3"/>
        <v>-1554.0585292200049</v>
      </c>
      <c r="M78" s="110">
        <f t="shared" ref="M78:M153" si="4">IFERROR(IF(J78&gt;0,+(K78/J78)*100,0),0)</f>
        <v>103.73066069142844</v>
      </c>
    </row>
    <row r="79" spans="1:13" s="83" customFormat="1" x14ac:dyDescent="0.2">
      <c r="A79" s="81" t="s">
        <v>162</v>
      </c>
      <c r="B79" s="81" t="s">
        <v>162</v>
      </c>
      <c r="C79" s="81" t="s">
        <v>162</v>
      </c>
      <c r="D79" s="145" t="s">
        <v>210</v>
      </c>
      <c r="E79" s="145"/>
      <c r="F79" s="145" t="s">
        <v>422</v>
      </c>
      <c r="G79" s="145"/>
      <c r="H79" s="105">
        <v>30646.39284</v>
      </c>
      <c r="I79" s="105">
        <v>0</v>
      </c>
      <c r="J79" s="105">
        <v>30646.39284</v>
      </c>
      <c r="K79" s="105">
        <v>29892.34862628</v>
      </c>
      <c r="L79" s="82">
        <f t="shared" si="3"/>
        <v>754.0442137200007</v>
      </c>
      <c r="M79" s="110">
        <f t="shared" si="4"/>
        <v>97.539533550794218</v>
      </c>
    </row>
    <row r="80" spans="1:13" s="83" customFormat="1" x14ac:dyDescent="0.2">
      <c r="A80" s="81" t="s">
        <v>162</v>
      </c>
      <c r="B80" s="81" t="s">
        <v>162</v>
      </c>
      <c r="C80" s="81" t="s">
        <v>162</v>
      </c>
      <c r="D80" s="145" t="s">
        <v>211</v>
      </c>
      <c r="E80" s="145"/>
      <c r="F80" s="145" t="s">
        <v>423</v>
      </c>
      <c r="G80" s="145"/>
      <c r="H80" s="105">
        <v>624</v>
      </c>
      <c r="I80" s="105">
        <v>0</v>
      </c>
      <c r="J80" s="105">
        <v>624</v>
      </c>
      <c r="K80" s="105">
        <v>593.44742966999991</v>
      </c>
      <c r="L80" s="82">
        <f t="shared" si="3"/>
        <v>30.552570330000094</v>
      </c>
      <c r="M80" s="110">
        <f t="shared" si="4"/>
        <v>95.103754754807682</v>
      </c>
    </row>
    <row r="81" spans="1:13" s="83" customFormat="1" x14ac:dyDescent="0.2">
      <c r="A81" s="81" t="s">
        <v>162</v>
      </c>
      <c r="B81" s="81" t="s">
        <v>162</v>
      </c>
      <c r="C81" s="81" t="s">
        <v>162</v>
      </c>
      <c r="D81" s="145" t="s">
        <v>212</v>
      </c>
      <c r="E81" s="145"/>
      <c r="F81" s="145" t="s">
        <v>366</v>
      </c>
      <c r="G81" s="145"/>
      <c r="H81" s="105">
        <v>1442462</v>
      </c>
      <c r="I81" s="105">
        <v>0</v>
      </c>
      <c r="J81" s="105">
        <v>1442462</v>
      </c>
      <c r="K81" s="105">
        <v>1550506.67276992</v>
      </c>
      <c r="L81" s="82">
        <f t="shared" si="3"/>
        <v>-108044.67276991997</v>
      </c>
      <c r="M81" s="110">
        <f t="shared" si="4"/>
        <v>107.49029595025172</v>
      </c>
    </row>
    <row r="82" spans="1:13" s="83" customFormat="1" x14ac:dyDescent="0.2">
      <c r="A82" s="81" t="s">
        <v>162</v>
      </c>
      <c r="B82" s="81" t="s">
        <v>162</v>
      </c>
      <c r="C82" s="81" t="s">
        <v>162</v>
      </c>
      <c r="D82" s="145" t="s">
        <v>213</v>
      </c>
      <c r="E82" s="145"/>
      <c r="F82" s="145" t="s">
        <v>424</v>
      </c>
      <c r="G82" s="145"/>
      <c r="H82" s="105">
        <v>1355228</v>
      </c>
      <c r="I82" s="105">
        <v>0</v>
      </c>
      <c r="J82" s="105">
        <v>1355228</v>
      </c>
      <c r="K82" s="105">
        <v>1542418.1513258999</v>
      </c>
      <c r="L82" s="82">
        <f t="shared" si="3"/>
        <v>-187190.15132589987</v>
      </c>
      <c r="M82" s="110">
        <f t="shared" si="4"/>
        <v>113.81244715471493</v>
      </c>
    </row>
    <row r="83" spans="1:13" s="83" customFormat="1" x14ac:dyDescent="0.2">
      <c r="A83" s="81" t="s">
        <v>162</v>
      </c>
      <c r="B83" s="81" t="s">
        <v>162</v>
      </c>
      <c r="C83" s="81" t="s">
        <v>162</v>
      </c>
      <c r="D83" s="145" t="s">
        <v>214</v>
      </c>
      <c r="E83" s="145"/>
      <c r="F83" s="145" t="s">
        <v>367</v>
      </c>
      <c r="G83" s="145"/>
      <c r="H83" s="105">
        <v>101134</v>
      </c>
      <c r="I83" s="105">
        <v>0</v>
      </c>
      <c r="J83" s="105">
        <v>101134</v>
      </c>
      <c r="K83" s="105">
        <v>112657.1996528</v>
      </c>
      <c r="L83" s="82">
        <f t="shared" si="3"/>
        <v>-11523.199652800002</v>
      </c>
      <c r="M83" s="110">
        <f t="shared" si="4"/>
        <v>111.39399178594735</v>
      </c>
    </row>
    <row r="84" spans="1:13" s="83" customFormat="1" x14ac:dyDescent="0.2">
      <c r="A84" s="81" t="s">
        <v>162</v>
      </c>
      <c r="B84" s="81" t="s">
        <v>162</v>
      </c>
      <c r="C84" s="81" t="s">
        <v>162</v>
      </c>
      <c r="D84" s="145" t="s">
        <v>215</v>
      </c>
      <c r="E84" s="145"/>
      <c r="F84" s="145" t="s">
        <v>425</v>
      </c>
      <c r="G84" s="145"/>
      <c r="H84" s="105">
        <v>33965.644</v>
      </c>
      <c r="I84" s="105">
        <v>0</v>
      </c>
      <c r="J84" s="105">
        <v>33965.644</v>
      </c>
      <c r="K84" s="105">
        <v>31326.38969072</v>
      </c>
      <c r="L84" s="82">
        <f t="shared" si="3"/>
        <v>2639.2543092800006</v>
      </c>
      <c r="M84" s="110">
        <f t="shared" si="4"/>
        <v>92.229635600961956</v>
      </c>
    </row>
    <row r="85" spans="1:13" s="83" customFormat="1" x14ac:dyDescent="0.2">
      <c r="A85" s="81" t="s">
        <v>162</v>
      </c>
      <c r="B85" s="81" t="s">
        <v>162</v>
      </c>
      <c r="C85" s="81" t="s">
        <v>162</v>
      </c>
      <c r="D85" s="145" t="s">
        <v>216</v>
      </c>
      <c r="E85" s="145"/>
      <c r="F85" s="145" t="s">
        <v>426</v>
      </c>
      <c r="G85" s="145"/>
      <c r="H85" s="105">
        <v>0</v>
      </c>
      <c r="I85" s="105">
        <v>0</v>
      </c>
      <c r="J85" s="105">
        <v>0</v>
      </c>
      <c r="K85" s="105">
        <v>16358.572748139999</v>
      </c>
      <c r="L85" s="82">
        <f t="shared" si="3"/>
        <v>-16358.572748139999</v>
      </c>
      <c r="M85" s="110">
        <f t="shared" si="4"/>
        <v>0</v>
      </c>
    </row>
    <row r="86" spans="1:13" s="83" customFormat="1" x14ac:dyDescent="0.2">
      <c r="A86" s="81" t="s">
        <v>162</v>
      </c>
      <c r="B86" s="81" t="s">
        <v>162</v>
      </c>
      <c r="C86" s="81" t="s">
        <v>162</v>
      </c>
      <c r="D86" s="145" t="s">
        <v>217</v>
      </c>
      <c r="E86" s="145"/>
      <c r="F86" s="145" t="s">
        <v>427</v>
      </c>
      <c r="G86" s="145"/>
      <c r="H86" s="105">
        <v>544959.03289799998</v>
      </c>
      <c r="I86" s="105">
        <v>0</v>
      </c>
      <c r="J86" s="105">
        <v>544959.03289799998</v>
      </c>
      <c r="K86" s="105">
        <v>719783.06086456997</v>
      </c>
      <c r="L86" s="82">
        <f t="shared" si="3"/>
        <v>-174824.02796656999</v>
      </c>
      <c r="M86" s="110">
        <f t="shared" si="4"/>
        <v>132.08021473410312</v>
      </c>
    </row>
    <row r="87" spans="1:13" s="83" customFormat="1" x14ac:dyDescent="0.2">
      <c r="A87" s="81" t="s">
        <v>162</v>
      </c>
      <c r="B87" s="81" t="s">
        <v>162</v>
      </c>
      <c r="C87" s="81" t="s">
        <v>162</v>
      </c>
      <c r="D87" s="145" t="s">
        <v>218</v>
      </c>
      <c r="E87" s="145"/>
      <c r="F87" s="145" t="s">
        <v>368</v>
      </c>
      <c r="G87" s="145"/>
      <c r="H87" s="105">
        <v>36365</v>
      </c>
      <c r="I87" s="105">
        <v>0</v>
      </c>
      <c r="J87" s="105">
        <v>36365</v>
      </c>
      <c r="K87" s="105">
        <v>32528.57253673</v>
      </c>
      <c r="L87" s="82">
        <f t="shared" si="3"/>
        <v>3836.4274632699999</v>
      </c>
      <c r="M87" s="110">
        <f t="shared" si="4"/>
        <v>89.450220092754023</v>
      </c>
    </row>
    <row r="88" spans="1:13" s="83" customFormat="1" x14ac:dyDescent="0.2">
      <c r="A88" s="81" t="s">
        <v>162</v>
      </c>
      <c r="B88" s="81" t="s">
        <v>162</v>
      </c>
      <c r="C88" s="81" t="s">
        <v>162</v>
      </c>
      <c r="D88" s="145" t="s">
        <v>219</v>
      </c>
      <c r="E88" s="145"/>
      <c r="F88" s="145" t="s">
        <v>428</v>
      </c>
      <c r="G88" s="145"/>
      <c r="H88" s="105">
        <v>35017.872000000003</v>
      </c>
      <c r="I88" s="105">
        <v>0</v>
      </c>
      <c r="J88" s="105">
        <v>35017.872000000003</v>
      </c>
      <c r="K88" s="105">
        <v>4156.3233877000002</v>
      </c>
      <c r="L88" s="82">
        <f t="shared" si="3"/>
        <v>30861.548612300001</v>
      </c>
      <c r="M88" s="110">
        <f t="shared" si="4"/>
        <v>11.869148952569134</v>
      </c>
    </row>
    <row r="89" spans="1:13" s="83" customFormat="1" x14ac:dyDescent="0.2">
      <c r="A89" s="81" t="s">
        <v>162</v>
      </c>
      <c r="B89" s="81" t="s">
        <v>162</v>
      </c>
      <c r="C89" s="81" t="s">
        <v>162</v>
      </c>
      <c r="D89" s="145" t="s">
        <v>220</v>
      </c>
      <c r="E89" s="145"/>
      <c r="F89" s="145" t="s">
        <v>429</v>
      </c>
      <c r="G89" s="145"/>
      <c r="H89" s="105">
        <v>34439.101000000002</v>
      </c>
      <c r="I89" s="105">
        <v>0</v>
      </c>
      <c r="J89" s="105">
        <v>34439.101000000002</v>
      </c>
      <c r="K89" s="105">
        <v>26989.739494639998</v>
      </c>
      <c r="L89" s="82">
        <f t="shared" si="3"/>
        <v>7449.3615053600042</v>
      </c>
      <c r="M89" s="110">
        <f t="shared" si="4"/>
        <v>78.369465842444598</v>
      </c>
    </row>
    <row r="90" spans="1:13" s="83" customFormat="1" x14ac:dyDescent="0.2">
      <c r="A90" s="81" t="s">
        <v>162</v>
      </c>
      <c r="B90" s="81" t="s">
        <v>162</v>
      </c>
      <c r="C90" s="81" t="s">
        <v>162</v>
      </c>
      <c r="D90" s="145" t="s">
        <v>221</v>
      </c>
      <c r="E90" s="145"/>
      <c r="F90" s="145" t="s">
        <v>430</v>
      </c>
      <c r="G90" s="145"/>
      <c r="H90" s="105">
        <v>352807.52256399998</v>
      </c>
      <c r="I90" s="105">
        <v>0</v>
      </c>
      <c r="J90" s="105">
        <v>352807.52256399998</v>
      </c>
      <c r="K90" s="105">
        <v>438582.94837599999</v>
      </c>
      <c r="L90" s="82">
        <f t="shared" si="3"/>
        <v>-85775.425812000001</v>
      </c>
      <c r="M90" s="110">
        <f t="shared" si="4"/>
        <v>124.31224402150897</v>
      </c>
    </row>
    <row r="91" spans="1:13" s="83" customFormat="1" x14ac:dyDescent="0.2">
      <c r="A91" s="81" t="s">
        <v>162</v>
      </c>
      <c r="B91" s="81" t="s">
        <v>162</v>
      </c>
      <c r="C91" s="81" t="s">
        <v>162</v>
      </c>
      <c r="D91" s="145" t="s">
        <v>222</v>
      </c>
      <c r="E91" s="145"/>
      <c r="F91" s="145" t="s">
        <v>431</v>
      </c>
      <c r="G91" s="145"/>
      <c r="H91" s="105">
        <v>402172</v>
      </c>
      <c r="I91" s="105">
        <v>0</v>
      </c>
      <c r="J91" s="105">
        <v>402172</v>
      </c>
      <c r="K91" s="105">
        <v>546672.37143267994</v>
      </c>
      <c r="L91" s="82">
        <f t="shared" si="3"/>
        <v>-144500.37143267994</v>
      </c>
      <c r="M91" s="110">
        <f t="shared" si="4"/>
        <v>135.92999299620061</v>
      </c>
    </row>
    <row r="92" spans="1:13" s="83" customFormat="1" x14ac:dyDescent="0.2">
      <c r="A92" s="81" t="s">
        <v>162</v>
      </c>
      <c r="B92" s="81" t="s">
        <v>162</v>
      </c>
      <c r="C92" s="81" t="s">
        <v>162</v>
      </c>
      <c r="D92" s="145" t="s">
        <v>223</v>
      </c>
      <c r="E92" s="145"/>
      <c r="F92" s="145" t="s">
        <v>432</v>
      </c>
      <c r="G92" s="145"/>
      <c r="H92" s="105">
        <v>70000</v>
      </c>
      <c r="I92" s="105">
        <v>0</v>
      </c>
      <c r="J92" s="105">
        <v>70000</v>
      </c>
      <c r="K92" s="105">
        <v>102757.84804929</v>
      </c>
      <c r="L92" s="82">
        <f t="shared" si="3"/>
        <v>-32757.848049289998</v>
      </c>
      <c r="M92" s="110">
        <f t="shared" si="4"/>
        <v>146.79692578469999</v>
      </c>
    </row>
    <row r="93" spans="1:13" s="83" customFormat="1" x14ac:dyDescent="0.2">
      <c r="A93" s="81" t="s">
        <v>162</v>
      </c>
      <c r="B93" s="81" t="s">
        <v>162</v>
      </c>
      <c r="C93" s="81" t="s">
        <v>162</v>
      </c>
      <c r="D93" s="145" t="s">
        <v>224</v>
      </c>
      <c r="E93" s="145"/>
      <c r="F93" s="145" t="s">
        <v>433</v>
      </c>
      <c r="G93" s="145"/>
      <c r="H93" s="105">
        <v>2027.062226</v>
      </c>
      <c r="I93" s="105">
        <v>0</v>
      </c>
      <c r="J93" s="105">
        <v>2027.062226</v>
      </c>
      <c r="K93" s="105">
        <v>2366.5420490000001</v>
      </c>
      <c r="L93" s="82">
        <f t="shared" si="3"/>
        <v>-339.47982300000012</v>
      </c>
      <c r="M93" s="110">
        <f t="shared" si="4"/>
        <v>116.74738045264132</v>
      </c>
    </row>
    <row r="94" spans="1:13" s="83" customFormat="1" x14ac:dyDescent="0.2">
      <c r="A94" s="81" t="s">
        <v>162</v>
      </c>
      <c r="B94" s="81" t="s">
        <v>162</v>
      </c>
      <c r="C94" s="81" t="s">
        <v>162</v>
      </c>
      <c r="D94" s="145" t="s">
        <v>225</v>
      </c>
      <c r="E94" s="145"/>
      <c r="F94" s="145" t="s">
        <v>369</v>
      </c>
      <c r="G94" s="145"/>
      <c r="H94" s="105">
        <v>144570</v>
      </c>
      <c r="I94" s="105">
        <v>0</v>
      </c>
      <c r="J94" s="105">
        <v>144570</v>
      </c>
      <c r="K94" s="105">
        <v>191590.89658864003</v>
      </c>
      <c r="L94" s="82">
        <f t="shared" si="3"/>
        <v>-47020.896588640026</v>
      </c>
      <c r="M94" s="110">
        <f t="shared" si="4"/>
        <v>132.52465697491874</v>
      </c>
    </row>
    <row r="95" spans="1:13" s="83" customFormat="1" ht="21.75" customHeight="1" x14ac:dyDescent="0.2">
      <c r="A95" s="81" t="s">
        <v>162</v>
      </c>
      <c r="B95" s="81" t="s">
        <v>162</v>
      </c>
      <c r="C95" s="81" t="s">
        <v>162</v>
      </c>
      <c r="D95" s="145" t="s">
        <v>226</v>
      </c>
      <c r="E95" s="145"/>
      <c r="F95" s="145" t="s">
        <v>434</v>
      </c>
      <c r="G95" s="145"/>
      <c r="H95" s="105">
        <v>176084</v>
      </c>
      <c r="I95" s="105">
        <v>0</v>
      </c>
      <c r="J95" s="105">
        <v>176084</v>
      </c>
      <c r="K95" s="105">
        <v>225911.53214114002</v>
      </c>
      <c r="L95" s="82">
        <f t="shared" si="3"/>
        <v>-49827.532141140022</v>
      </c>
      <c r="M95" s="110">
        <f t="shared" si="4"/>
        <v>128.29759213849073</v>
      </c>
    </row>
    <row r="96" spans="1:13" s="83" customFormat="1" x14ac:dyDescent="0.2">
      <c r="A96" s="81" t="s">
        <v>162</v>
      </c>
      <c r="B96" s="81" t="s">
        <v>162</v>
      </c>
      <c r="C96" s="81" t="s">
        <v>162</v>
      </c>
      <c r="D96" s="145" t="s">
        <v>227</v>
      </c>
      <c r="E96" s="145"/>
      <c r="F96" s="145" t="s">
        <v>435</v>
      </c>
      <c r="G96" s="145"/>
      <c r="H96" s="105">
        <v>33737.514392999998</v>
      </c>
      <c r="I96" s="105">
        <v>0</v>
      </c>
      <c r="J96" s="105">
        <v>33737.514392999998</v>
      </c>
      <c r="K96" s="105">
        <v>33988.144061309999</v>
      </c>
      <c r="L96" s="82">
        <f t="shared" si="3"/>
        <v>-250.62966831000085</v>
      </c>
      <c r="M96" s="110">
        <f t="shared" si="4"/>
        <v>100.74288124901697</v>
      </c>
    </row>
    <row r="97" spans="1:13" s="83" customFormat="1" x14ac:dyDescent="0.2">
      <c r="A97" s="81" t="s">
        <v>162</v>
      </c>
      <c r="B97" s="81" t="s">
        <v>162</v>
      </c>
      <c r="C97" s="81" t="s">
        <v>162</v>
      </c>
      <c r="D97" s="145" t="s">
        <v>228</v>
      </c>
      <c r="E97" s="145"/>
      <c r="F97" s="145" t="s">
        <v>370</v>
      </c>
      <c r="G97" s="145"/>
      <c r="H97" s="105">
        <v>54610</v>
      </c>
      <c r="I97" s="105">
        <v>0</v>
      </c>
      <c r="J97" s="105">
        <v>54610</v>
      </c>
      <c r="K97" s="105">
        <v>12400.398671909999</v>
      </c>
      <c r="L97" s="82">
        <f t="shared" si="3"/>
        <v>42209.601328090001</v>
      </c>
      <c r="M97" s="110">
        <f t="shared" si="4"/>
        <v>22.707194052206557</v>
      </c>
    </row>
    <row r="98" spans="1:13" s="83" customFormat="1" x14ac:dyDescent="0.2">
      <c r="A98" s="81" t="s">
        <v>162</v>
      </c>
      <c r="B98" s="81" t="s">
        <v>162</v>
      </c>
      <c r="C98" s="81" t="s">
        <v>162</v>
      </c>
      <c r="D98" s="145" t="s">
        <v>229</v>
      </c>
      <c r="E98" s="145"/>
      <c r="F98" s="145" t="s">
        <v>436</v>
      </c>
      <c r="G98" s="145"/>
      <c r="H98" s="105">
        <v>197997</v>
      </c>
      <c r="I98" s="105">
        <v>0</v>
      </c>
      <c r="J98" s="105">
        <v>197997</v>
      </c>
      <c r="K98" s="105">
        <v>228249.14420357</v>
      </c>
      <c r="L98" s="82">
        <f t="shared" si="3"/>
        <v>-30252.144203570002</v>
      </c>
      <c r="M98" s="110">
        <f t="shared" si="4"/>
        <v>115.27909221027086</v>
      </c>
    </row>
    <row r="99" spans="1:13" s="83" customFormat="1" x14ac:dyDescent="0.2">
      <c r="A99" s="81" t="s">
        <v>162</v>
      </c>
      <c r="B99" s="81" t="s">
        <v>162</v>
      </c>
      <c r="C99" s="81" t="s">
        <v>162</v>
      </c>
      <c r="D99" s="145" t="s">
        <v>230</v>
      </c>
      <c r="E99" s="145"/>
      <c r="F99" s="145" t="s">
        <v>437</v>
      </c>
      <c r="G99" s="145"/>
      <c r="H99" s="105">
        <v>244</v>
      </c>
      <c r="I99" s="105">
        <v>0</v>
      </c>
      <c r="J99" s="105">
        <v>244</v>
      </c>
      <c r="K99" s="105">
        <v>0</v>
      </c>
      <c r="L99" s="82">
        <f t="shared" si="3"/>
        <v>244</v>
      </c>
      <c r="M99" s="110">
        <f t="shared" si="4"/>
        <v>0</v>
      </c>
    </row>
    <row r="100" spans="1:13" s="83" customFormat="1" x14ac:dyDescent="0.2">
      <c r="A100" s="81" t="s">
        <v>162</v>
      </c>
      <c r="B100" s="81" t="s">
        <v>162</v>
      </c>
      <c r="C100" s="81" t="s">
        <v>162</v>
      </c>
      <c r="D100" s="145" t="s">
        <v>231</v>
      </c>
      <c r="E100" s="145"/>
      <c r="F100" s="145" t="s">
        <v>438</v>
      </c>
      <c r="G100" s="145"/>
      <c r="H100" s="105">
        <v>622</v>
      </c>
      <c r="I100" s="105">
        <v>0</v>
      </c>
      <c r="J100" s="105">
        <v>622</v>
      </c>
      <c r="K100" s="105">
        <v>0</v>
      </c>
      <c r="L100" s="82">
        <f t="shared" si="3"/>
        <v>622</v>
      </c>
      <c r="M100" s="110">
        <f t="shared" si="4"/>
        <v>0</v>
      </c>
    </row>
    <row r="101" spans="1:13" s="83" customFormat="1" x14ac:dyDescent="0.2">
      <c r="A101" s="81" t="s">
        <v>162</v>
      </c>
      <c r="B101" s="81" t="s">
        <v>162</v>
      </c>
      <c r="C101" s="81" t="s">
        <v>162</v>
      </c>
      <c r="D101" s="145" t="s">
        <v>232</v>
      </c>
      <c r="E101" s="145"/>
      <c r="F101" s="145" t="s">
        <v>439</v>
      </c>
      <c r="G101" s="145"/>
      <c r="H101" s="105">
        <v>34778.222228999999</v>
      </c>
      <c r="I101" s="105">
        <v>0</v>
      </c>
      <c r="J101" s="105">
        <v>34778.222228999999</v>
      </c>
      <c r="K101" s="105">
        <v>84659.211911830003</v>
      </c>
      <c r="L101" s="82">
        <f t="shared" si="3"/>
        <v>-49880.989682830004</v>
      </c>
      <c r="M101" s="110">
        <f t="shared" si="4"/>
        <v>243.42593291395005</v>
      </c>
    </row>
    <row r="102" spans="1:13" s="83" customFormat="1" x14ac:dyDescent="0.2">
      <c r="A102" s="81" t="s">
        <v>162</v>
      </c>
      <c r="B102" s="81" t="s">
        <v>162</v>
      </c>
      <c r="C102" s="81" t="s">
        <v>162</v>
      </c>
      <c r="D102" s="145" t="s">
        <v>233</v>
      </c>
      <c r="E102" s="145"/>
      <c r="F102" s="145" t="s">
        <v>440</v>
      </c>
      <c r="G102" s="145"/>
      <c r="H102" s="105">
        <v>159314</v>
      </c>
      <c r="I102" s="105">
        <v>0</v>
      </c>
      <c r="J102" s="105">
        <v>159314</v>
      </c>
      <c r="K102" s="105">
        <v>207909.50340828</v>
      </c>
      <c r="L102" s="82">
        <f t="shared" si="3"/>
        <v>-48595.503408279998</v>
      </c>
      <c r="M102" s="110">
        <f t="shared" si="4"/>
        <v>130.50297111884706</v>
      </c>
    </row>
    <row r="103" spans="1:13" s="83" customFormat="1" x14ac:dyDescent="0.2">
      <c r="A103" s="81" t="s">
        <v>162</v>
      </c>
      <c r="B103" s="81" t="s">
        <v>162</v>
      </c>
      <c r="C103" s="81" t="s">
        <v>162</v>
      </c>
      <c r="D103" s="145" t="s">
        <v>234</v>
      </c>
      <c r="E103" s="145"/>
      <c r="F103" s="145" t="s">
        <v>441</v>
      </c>
      <c r="G103" s="145"/>
      <c r="H103" s="105">
        <v>26024</v>
      </c>
      <c r="I103" s="105">
        <v>0</v>
      </c>
      <c r="J103" s="105">
        <v>26024</v>
      </c>
      <c r="K103" s="105">
        <v>76757.535568520005</v>
      </c>
      <c r="L103" s="82">
        <f t="shared" si="3"/>
        <v>-50733.535568520005</v>
      </c>
      <c r="M103" s="110">
        <f t="shared" si="4"/>
        <v>294.94903000507225</v>
      </c>
    </row>
    <row r="104" spans="1:13" s="83" customFormat="1" ht="20.25" customHeight="1" x14ac:dyDescent="0.2">
      <c r="A104" s="81" t="s">
        <v>162</v>
      </c>
      <c r="B104" s="81" t="s">
        <v>162</v>
      </c>
      <c r="C104" s="81" t="s">
        <v>162</v>
      </c>
      <c r="D104" s="145" t="s">
        <v>235</v>
      </c>
      <c r="E104" s="145"/>
      <c r="F104" s="145" t="s">
        <v>442</v>
      </c>
      <c r="G104" s="145"/>
      <c r="H104" s="105">
        <v>328373</v>
      </c>
      <c r="I104" s="105">
        <v>0</v>
      </c>
      <c r="J104" s="105">
        <v>328373</v>
      </c>
      <c r="K104" s="105">
        <v>638877.69526304002</v>
      </c>
      <c r="L104" s="82">
        <f t="shared" si="3"/>
        <v>-310504.69526304002</v>
      </c>
      <c r="M104" s="110">
        <f t="shared" si="4"/>
        <v>194.55853412522956</v>
      </c>
    </row>
    <row r="105" spans="1:13" s="83" customFormat="1" x14ac:dyDescent="0.2">
      <c r="A105" s="81" t="s">
        <v>162</v>
      </c>
      <c r="B105" s="81" t="s">
        <v>162</v>
      </c>
      <c r="C105" s="81" t="s">
        <v>162</v>
      </c>
      <c r="D105" s="145" t="s">
        <v>236</v>
      </c>
      <c r="E105" s="145"/>
      <c r="F105" s="145" t="s">
        <v>443</v>
      </c>
      <c r="G105" s="145"/>
      <c r="H105" s="105">
        <v>0</v>
      </c>
      <c r="I105" s="105">
        <v>0</v>
      </c>
      <c r="J105" s="105">
        <v>0</v>
      </c>
      <c r="K105" s="105">
        <v>10372.51693</v>
      </c>
      <c r="L105" s="82">
        <f t="shared" si="3"/>
        <v>-10372.51693</v>
      </c>
      <c r="M105" s="110">
        <f t="shared" si="4"/>
        <v>0</v>
      </c>
    </row>
    <row r="106" spans="1:13" s="83" customFormat="1" x14ac:dyDescent="0.2">
      <c r="A106" s="81" t="s">
        <v>162</v>
      </c>
      <c r="B106" s="81" t="s">
        <v>162</v>
      </c>
      <c r="C106" s="81" t="s">
        <v>162</v>
      </c>
      <c r="D106" s="145" t="s">
        <v>237</v>
      </c>
      <c r="E106" s="145"/>
      <c r="F106" s="145" t="s">
        <v>446</v>
      </c>
      <c r="G106" s="145"/>
      <c r="H106" s="105">
        <v>62050</v>
      </c>
      <c r="I106" s="105">
        <v>0</v>
      </c>
      <c r="J106" s="105">
        <v>62050</v>
      </c>
      <c r="K106" s="105">
        <v>76894.929145190006</v>
      </c>
      <c r="L106" s="82">
        <f t="shared" si="3"/>
        <v>-14844.929145190006</v>
      </c>
      <c r="M106" s="110">
        <f t="shared" si="4"/>
        <v>123.92414044349719</v>
      </c>
    </row>
    <row r="107" spans="1:13" s="83" customFormat="1" x14ac:dyDescent="0.2">
      <c r="A107" s="81" t="s">
        <v>162</v>
      </c>
      <c r="B107" s="81" t="s">
        <v>162</v>
      </c>
      <c r="C107" s="81" t="s">
        <v>162</v>
      </c>
      <c r="D107" s="145" t="s">
        <v>238</v>
      </c>
      <c r="E107" s="145"/>
      <c r="F107" s="145" t="s">
        <v>371</v>
      </c>
      <c r="G107" s="145"/>
      <c r="H107" s="105">
        <v>2748.2</v>
      </c>
      <c r="I107" s="105">
        <v>0</v>
      </c>
      <c r="J107" s="105">
        <v>2748.2</v>
      </c>
      <c r="K107" s="105">
        <v>2612.2666989299996</v>
      </c>
      <c r="L107" s="82">
        <f t="shared" si="3"/>
        <v>135.9333010700002</v>
      </c>
      <c r="M107" s="110">
        <f t="shared" si="4"/>
        <v>95.053733313805395</v>
      </c>
    </row>
    <row r="108" spans="1:13" s="83" customFormat="1" x14ac:dyDescent="0.2">
      <c r="A108" s="81" t="s">
        <v>162</v>
      </c>
      <c r="B108" s="81" t="s">
        <v>162</v>
      </c>
      <c r="C108" s="81" t="s">
        <v>162</v>
      </c>
      <c r="D108" s="145" t="s">
        <v>239</v>
      </c>
      <c r="E108" s="145"/>
      <c r="F108" s="145" t="s">
        <v>444</v>
      </c>
      <c r="G108" s="145"/>
      <c r="H108" s="105">
        <v>1113733.219</v>
      </c>
      <c r="I108" s="105">
        <v>0</v>
      </c>
      <c r="J108" s="105">
        <v>1113733.219</v>
      </c>
      <c r="K108" s="105">
        <v>1054778.8076905201</v>
      </c>
      <c r="L108" s="82">
        <f t="shared" si="3"/>
        <v>58954.411309479969</v>
      </c>
      <c r="M108" s="110">
        <f t="shared" si="4"/>
        <v>94.706594873553826</v>
      </c>
    </row>
    <row r="109" spans="1:13" s="83" customFormat="1" x14ac:dyDescent="0.2">
      <c r="A109" s="81" t="s">
        <v>162</v>
      </c>
      <c r="B109" s="81" t="s">
        <v>162</v>
      </c>
      <c r="C109" s="81" t="s">
        <v>162</v>
      </c>
      <c r="D109" s="145" t="s">
        <v>240</v>
      </c>
      <c r="E109" s="145"/>
      <c r="F109" s="145" t="s">
        <v>445</v>
      </c>
      <c r="G109" s="145"/>
      <c r="H109" s="105">
        <v>110000</v>
      </c>
      <c r="I109" s="105">
        <v>0</v>
      </c>
      <c r="J109" s="105">
        <v>110000</v>
      </c>
      <c r="K109" s="105">
        <v>259419.91530167</v>
      </c>
      <c r="L109" s="82">
        <f t="shared" si="3"/>
        <v>-149419.91530167</v>
      </c>
      <c r="M109" s="110">
        <f t="shared" si="4"/>
        <v>235.83628663788181</v>
      </c>
    </row>
    <row r="110" spans="1:13" s="83" customFormat="1" x14ac:dyDescent="0.2">
      <c r="A110" s="81" t="s">
        <v>162</v>
      </c>
      <c r="B110" s="81" t="s">
        <v>162</v>
      </c>
      <c r="C110" s="81" t="s">
        <v>162</v>
      </c>
      <c r="D110" s="145" t="s">
        <v>241</v>
      </c>
      <c r="E110" s="145"/>
      <c r="F110" s="145" t="s">
        <v>447</v>
      </c>
      <c r="G110" s="145"/>
      <c r="H110" s="105">
        <v>49913</v>
      </c>
      <c r="I110" s="105">
        <v>0</v>
      </c>
      <c r="J110" s="105">
        <v>49913</v>
      </c>
      <c r="K110" s="105">
        <v>50572.278756</v>
      </c>
      <c r="L110" s="82">
        <f t="shared" si="3"/>
        <v>-659.2787559999997</v>
      </c>
      <c r="M110" s="110">
        <f t="shared" si="4"/>
        <v>101.32085580109391</v>
      </c>
    </row>
    <row r="111" spans="1:13" s="83" customFormat="1" ht="23.25" customHeight="1" x14ac:dyDescent="0.2">
      <c r="A111" s="81" t="s">
        <v>162</v>
      </c>
      <c r="B111" s="81" t="s">
        <v>162</v>
      </c>
      <c r="C111" s="81" t="s">
        <v>162</v>
      </c>
      <c r="D111" s="145" t="s">
        <v>242</v>
      </c>
      <c r="E111" s="145"/>
      <c r="F111" s="145" t="s">
        <v>448</v>
      </c>
      <c r="G111" s="145"/>
      <c r="H111" s="105">
        <v>3262.2194549999999</v>
      </c>
      <c r="I111" s="105">
        <v>0</v>
      </c>
      <c r="J111" s="105">
        <v>3262.2194549999999</v>
      </c>
      <c r="K111" s="105">
        <v>7925.1785884499996</v>
      </c>
      <c r="L111" s="82">
        <f t="shared" si="3"/>
        <v>-4662.9591334500001</v>
      </c>
      <c r="M111" s="110">
        <f t="shared" si="4"/>
        <v>242.93824182499702</v>
      </c>
    </row>
    <row r="112" spans="1:13" s="83" customFormat="1" x14ac:dyDescent="0.2">
      <c r="A112" s="81" t="s">
        <v>162</v>
      </c>
      <c r="B112" s="81" t="s">
        <v>162</v>
      </c>
      <c r="C112" s="81" t="s">
        <v>162</v>
      </c>
      <c r="D112" s="145" t="s">
        <v>243</v>
      </c>
      <c r="E112" s="145"/>
      <c r="F112" s="145" t="s">
        <v>449</v>
      </c>
      <c r="G112" s="145"/>
      <c r="H112" s="105">
        <v>0</v>
      </c>
      <c r="I112" s="105">
        <v>0</v>
      </c>
      <c r="J112" s="105">
        <v>0</v>
      </c>
      <c r="K112" s="105">
        <v>25064.997868999999</v>
      </c>
      <c r="L112" s="82">
        <f t="shared" si="3"/>
        <v>-25064.997868999999</v>
      </c>
      <c r="M112" s="110">
        <f t="shared" si="4"/>
        <v>0</v>
      </c>
    </row>
    <row r="113" spans="1:13" s="83" customFormat="1" ht="21.75" customHeight="1" x14ac:dyDescent="0.2">
      <c r="A113" s="81" t="s">
        <v>162</v>
      </c>
      <c r="B113" s="81" t="s">
        <v>162</v>
      </c>
      <c r="C113" s="81" t="s">
        <v>162</v>
      </c>
      <c r="D113" s="145" t="s">
        <v>244</v>
      </c>
      <c r="E113" s="145"/>
      <c r="F113" s="145" t="s">
        <v>450</v>
      </c>
      <c r="G113" s="145"/>
      <c r="H113" s="105">
        <v>4000</v>
      </c>
      <c r="I113" s="105">
        <v>0</v>
      </c>
      <c r="J113" s="105">
        <v>4000</v>
      </c>
      <c r="K113" s="105">
        <v>0</v>
      </c>
      <c r="L113" s="82">
        <f t="shared" si="3"/>
        <v>4000</v>
      </c>
      <c r="M113" s="110">
        <f t="shared" si="4"/>
        <v>0</v>
      </c>
    </row>
    <row r="114" spans="1:13" s="83" customFormat="1" ht="23.25" customHeight="1" x14ac:dyDescent="0.2">
      <c r="A114" s="81" t="s">
        <v>162</v>
      </c>
      <c r="B114" s="81" t="s">
        <v>162</v>
      </c>
      <c r="C114" s="81" t="s">
        <v>162</v>
      </c>
      <c r="D114" s="145" t="s">
        <v>245</v>
      </c>
      <c r="E114" s="145"/>
      <c r="F114" s="145" t="s">
        <v>451</v>
      </c>
      <c r="G114" s="145"/>
      <c r="H114" s="105">
        <v>0</v>
      </c>
      <c r="I114" s="105">
        <v>0</v>
      </c>
      <c r="J114" s="105">
        <v>0</v>
      </c>
      <c r="K114" s="105">
        <v>79.029353999999998</v>
      </c>
      <c r="L114" s="82">
        <f t="shared" si="3"/>
        <v>-79.029353999999998</v>
      </c>
      <c r="M114" s="110">
        <f t="shared" si="4"/>
        <v>0</v>
      </c>
    </row>
    <row r="115" spans="1:13" s="83" customFormat="1" x14ac:dyDescent="0.2">
      <c r="A115" s="81"/>
      <c r="B115" s="81"/>
      <c r="C115" s="81"/>
      <c r="D115" s="145" t="s">
        <v>246</v>
      </c>
      <c r="E115" s="145"/>
      <c r="F115" s="145" t="s">
        <v>407</v>
      </c>
      <c r="G115" s="145"/>
      <c r="H115" s="105">
        <v>0</v>
      </c>
      <c r="I115" s="105">
        <v>0</v>
      </c>
      <c r="J115" s="105">
        <v>0</v>
      </c>
      <c r="K115" s="105">
        <v>279.80365673</v>
      </c>
      <c r="L115" s="82">
        <f t="shared" si="3"/>
        <v>-279.80365673</v>
      </c>
      <c r="M115" s="110">
        <f t="shared" si="4"/>
        <v>0</v>
      </c>
    </row>
    <row r="116" spans="1:13" x14ac:dyDescent="0.2">
      <c r="A116" s="81"/>
      <c r="B116" s="81"/>
      <c r="C116" s="81"/>
      <c r="D116" s="81"/>
      <c r="E116" s="81"/>
      <c r="F116" s="81"/>
      <c r="G116" s="81"/>
      <c r="H116" s="105"/>
      <c r="I116" s="105"/>
      <c r="J116" s="105"/>
      <c r="K116" s="105"/>
      <c r="L116" s="82"/>
      <c r="M116" s="110"/>
    </row>
    <row r="117" spans="1:13" x14ac:dyDescent="0.2">
      <c r="A117" s="149" t="s">
        <v>247</v>
      </c>
      <c r="B117" s="142"/>
      <c r="C117" s="142"/>
      <c r="D117" s="142"/>
      <c r="E117" s="142"/>
      <c r="F117" s="142"/>
      <c r="G117" s="142"/>
      <c r="H117" s="72">
        <v>26062573.579041004</v>
      </c>
      <c r="I117" s="72">
        <v>922151.1395874999</v>
      </c>
      <c r="J117" s="72">
        <v>26984724.718628503</v>
      </c>
      <c r="K117" s="72">
        <v>29832731.939892326</v>
      </c>
      <c r="L117" s="84">
        <f>+J117-K117</f>
        <v>-2848007.2212638222</v>
      </c>
      <c r="M117" s="111">
        <f t="shared" si="4"/>
        <v>110.55414591388345</v>
      </c>
    </row>
    <row r="118" spans="1:13" x14ac:dyDescent="0.2">
      <c r="A118" s="96"/>
      <c r="H118" s="104"/>
      <c r="I118" s="104"/>
      <c r="J118" s="104"/>
      <c r="K118" s="104"/>
      <c r="L118" s="97"/>
      <c r="M118" s="112"/>
    </row>
    <row r="119" spans="1:13" x14ac:dyDescent="0.2">
      <c r="A119" s="143" t="s">
        <v>248</v>
      </c>
      <c r="B119" s="144"/>
      <c r="C119" s="144"/>
      <c r="D119" s="144"/>
      <c r="E119" s="144"/>
      <c r="F119" s="144"/>
      <c r="G119" s="144"/>
      <c r="H119" s="104">
        <v>12630562.697237002</v>
      </c>
      <c r="I119" s="104">
        <v>969233.49192249996</v>
      </c>
      <c r="J119" s="104">
        <v>13599796.189159499</v>
      </c>
      <c r="K119" s="104">
        <v>15668843.602136193</v>
      </c>
      <c r="L119" s="74">
        <f>+J119-K119</f>
        <v>-2069047.4129766934</v>
      </c>
      <c r="M119" s="75">
        <f t="shared" si="4"/>
        <v>115.21381191451934</v>
      </c>
    </row>
    <row r="120" spans="1:13" x14ac:dyDescent="0.2">
      <c r="A120" s="77" t="s">
        <v>162</v>
      </c>
      <c r="B120" s="77" t="s">
        <v>162</v>
      </c>
      <c r="C120" s="77" t="s">
        <v>249</v>
      </c>
      <c r="D120" s="146" t="s">
        <v>49</v>
      </c>
      <c r="E120" s="144"/>
      <c r="F120" s="144"/>
      <c r="G120" s="144"/>
      <c r="H120" s="105">
        <v>12630562.697237002</v>
      </c>
      <c r="I120" s="105">
        <v>969233.49192249996</v>
      </c>
      <c r="J120" s="105">
        <v>13599796.189159499</v>
      </c>
      <c r="K120" s="105">
        <v>15668843.602136193</v>
      </c>
      <c r="L120" s="78">
        <f t="shared" ref="L120:L140" si="5">+J120-K120</f>
        <v>-2069047.4129766934</v>
      </c>
      <c r="M120" s="109">
        <f t="shared" si="4"/>
        <v>115.21381191451934</v>
      </c>
    </row>
    <row r="121" spans="1:13" x14ac:dyDescent="0.2">
      <c r="A121" s="79" t="s">
        <v>162</v>
      </c>
      <c r="B121" s="79" t="s">
        <v>162</v>
      </c>
      <c r="C121" s="147" t="s">
        <v>250</v>
      </c>
      <c r="D121" s="144"/>
      <c r="E121" s="145" t="s">
        <v>357</v>
      </c>
      <c r="F121" s="145"/>
      <c r="G121" s="144"/>
      <c r="H121" s="105">
        <v>2030199.4113040001</v>
      </c>
      <c r="I121" s="105">
        <v>0</v>
      </c>
      <c r="J121" s="105">
        <v>2030199.4113040001</v>
      </c>
      <c r="K121" s="105">
        <v>4575647.4436216205</v>
      </c>
      <c r="L121" s="78">
        <f t="shared" si="5"/>
        <v>-2545448.0323176207</v>
      </c>
      <c r="M121" s="109">
        <f t="shared" si="4"/>
        <v>225.37921241355673</v>
      </c>
    </row>
    <row r="122" spans="1:13" x14ac:dyDescent="0.2">
      <c r="A122" s="79" t="s">
        <v>162</v>
      </c>
      <c r="B122" s="79" t="s">
        <v>162</v>
      </c>
      <c r="C122" s="147" t="s">
        <v>251</v>
      </c>
      <c r="D122" s="144"/>
      <c r="E122" s="145" t="s">
        <v>403</v>
      </c>
      <c r="F122" s="145"/>
      <c r="G122" s="144"/>
      <c r="H122" s="105">
        <v>5331186.566656</v>
      </c>
      <c r="I122" s="105">
        <v>0</v>
      </c>
      <c r="J122" s="105">
        <v>5331186.566656</v>
      </c>
      <c r="K122" s="105">
        <v>5462531.3822228303</v>
      </c>
      <c r="L122" s="78">
        <f t="shared" si="5"/>
        <v>-131344.81556683034</v>
      </c>
      <c r="M122" s="109">
        <f t="shared" si="4"/>
        <v>102.463706980137</v>
      </c>
    </row>
    <row r="123" spans="1:13" ht="11.25" customHeight="1" x14ac:dyDescent="0.2">
      <c r="A123" s="79" t="s">
        <v>162</v>
      </c>
      <c r="B123" s="79" t="s">
        <v>162</v>
      </c>
      <c r="C123" s="147" t="s">
        <v>252</v>
      </c>
      <c r="D123" s="144"/>
      <c r="E123" s="148" t="s">
        <v>404</v>
      </c>
      <c r="F123" s="148"/>
      <c r="G123" s="148"/>
      <c r="H123" s="105">
        <v>242159.86775100001</v>
      </c>
      <c r="I123" s="105">
        <v>0</v>
      </c>
      <c r="J123" s="105">
        <v>242159.86775100001</v>
      </c>
      <c r="K123" s="105">
        <v>351134.89118989004</v>
      </c>
      <c r="L123" s="78">
        <f t="shared" si="5"/>
        <v>-108975.02343889003</v>
      </c>
      <c r="M123" s="109">
        <f t="shared" si="4"/>
        <v>145.00127310564241</v>
      </c>
    </row>
    <row r="124" spans="1:13" ht="11.25" customHeight="1" x14ac:dyDescent="0.2">
      <c r="A124" s="79" t="s">
        <v>162</v>
      </c>
      <c r="B124" s="79" t="s">
        <v>162</v>
      </c>
      <c r="C124" s="147" t="s">
        <v>253</v>
      </c>
      <c r="D124" s="144"/>
      <c r="E124" s="148" t="s">
        <v>405</v>
      </c>
      <c r="F124" s="148"/>
      <c r="G124" s="148"/>
      <c r="H124" s="105">
        <v>393632.50610200001</v>
      </c>
      <c r="I124" s="105">
        <v>0</v>
      </c>
      <c r="J124" s="105">
        <v>393632.50610200001</v>
      </c>
      <c r="K124" s="105">
        <v>598593.48602956999</v>
      </c>
      <c r="L124" s="78">
        <f t="shared" si="5"/>
        <v>-204960.97992756998</v>
      </c>
      <c r="M124" s="109">
        <f t="shared" si="4"/>
        <v>152.06911948335372</v>
      </c>
    </row>
    <row r="125" spans="1:13" ht="11.25" customHeight="1" x14ac:dyDescent="0.2">
      <c r="A125" s="79" t="s">
        <v>162</v>
      </c>
      <c r="B125" s="79" t="s">
        <v>162</v>
      </c>
      <c r="C125" s="147" t="s">
        <v>254</v>
      </c>
      <c r="D125" s="144"/>
      <c r="E125" s="148" t="s">
        <v>406</v>
      </c>
      <c r="F125" s="148"/>
      <c r="G125" s="148"/>
      <c r="H125" s="105">
        <v>3414605.5503070001</v>
      </c>
      <c r="I125" s="105">
        <v>936633.49192249996</v>
      </c>
      <c r="J125" s="105">
        <v>4351239.0422294997</v>
      </c>
      <c r="K125" s="105">
        <v>3744963.84102146</v>
      </c>
      <c r="L125" s="78">
        <f t="shared" si="5"/>
        <v>606275.20120803965</v>
      </c>
      <c r="M125" s="109">
        <f t="shared" si="4"/>
        <v>86.066607802420464</v>
      </c>
    </row>
    <row r="126" spans="1:13" x14ac:dyDescent="0.2">
      <c r="A126" s="79" t="s">
        <v>162</v>
      </c>
      <c r="B126" s="79" t="s">
        <v>162</v>
      </c>
      <c r="C126" s="147" t="s">
        <v>255</v>
      </c>
      <c r="D126" s="144"/>
      <c r="E126" s="145" t="s">
        <v>358</v>
      </c>
      <c r="F126" s="145"/>
      <c r="G126" s="144"/>
      <c r="H126" s="105">
        <v>1218778.7951169999</v>
      </c>
      <c r="I126" s="105">
        <v>32600</v>
      </c>
      <c r="J126" s="105">
        <v>1251378.7951169999</v>
      </c>
      <c r="K126" s="105">
        <v>935972.55805081991</v>
      </c>
      <c r="L126" s="78">
        <f t="shared" si="5"/>
        <v>315406.23706617998</v>
      </c>
      <c r="M126" s="109">
        <f t="shared" si="4"/>
        <v>74.795302725527606</v>
      </c>
    </row>
    <row r="127" spans="1:13" x14ac:dyDescent="0.2">
      <c r="A127" s="79"/>
      <c r="B127" s="79"/>
      <c r="C127" s="80"/>
      <c r="E127" s="81"/>
      <c r="F127" s="81"/>
      <c r="H127" s="105"/>
      <c r="I127" s="105"/>
      <c r="J127" s="105"/>
      <c r="K127" s="105"/>
      <c r="L127" s="78"/>
      <c r="M127" s="109"/>
    </row>
    <row r="128" spans="1:13" x14ac:dyDescent="0.2">
      <c r="A128" s="143" t="s">
        <v>256</v>
      </c>
      <c r="B128" s="144"/>
      <c r="C128" s="144"/>
      <c r="D128" s="144"/>
      <c r="E128" s="144"/>
      <c r="F128" s="144"/>
      <c r="G128" s="144"/>
      <c r="H128" s="104">
        <v>7082576.8576600011</v>
      </c>
      <c r="I128" s="104">
        <v>-47082.352335000003</v>
      </c>
      <c r="J128" s="104">
        <v>7035494.5053250007</v>
      </c>
      <c r="K128" s="104">
        <v>7198733.5669067111</v>
      </c>
      <c r="L128" s="74">
        <f>+J128-K128</f>
        <v>-163239.06158171035</v>
      </c>
      <c r="M128" s="75">
        <f t="shared" si="4"/>
        <v>102.32022157729152</v>
      </c>
    </row>
    <row r="129" spans="1:13" x14ac:dyDescent="0.2">
      <c r="A129" s="77" t="s">
        <v>162</v>
      </c>
      <c r="B129" s="77" t="s">
        <v>162</v>
      </c>
      <c r="C129" s="77" t="s">
        <v>257</v>
      </c>
      <c r="D129" s="146" t="s">
        <v>400</v>
      </c>
      <c r="E129" s="144"/>
      <c r="F129" s="144"/>
      <c r="G129" s="144"/>
      <c r="H129" s="105">
        <v>337</v>
      </c>
      <c r="I129" s="105">
        <v>0</v>
      </c>
      <c r="J129" s="105">
        <v>337</v>
      </c>
      <c r="K129" s="105">
        <v>13051.651389000001</v>
      </c>
      <c r="L129" s="78">
        <f t="shared" si="5"/>
        <v>-12714.651389000001</v>
      </c>
      <c r="M129" s="109">
        <f t="shared" si="4"/>
        <v>3872.8935872403563</v>
      </c>
    </row>
    <row r="130" spans="1:13" x14ac:dyDescent="0.2">
      <c r="A130" s="77" t="s">
        <v>162</v>
      </c>
      <c r="B130" s="77" t="s">
        <v>162</v>
      </c>
      <c r="C130" s="77" t="s">
        <v>258</v>
      </c>
      <c r="D130" s="146" t="s">
        <v>359</v>
      </c>
      <c r="E130" s="144"/>
      <c r="F130" s="144"/>
      <c r="G130" s="144"/>
      <c r="H130" s="105">
        <v>6479605.1287900005</v>
      </c>
      <c r="I130" s="105">
        <v>0</v>
      </c>
      <c r="J130" s="105">
        <v>6479605.1287900005</v>
      </c>
      <c r="K130" s="105">
        <v>6069746.3366004601</v>
      </c>
      <c r="L130" s="78">
        <f t="shared" si="5"/>
        <v>409858.79218954034</v>
      </c>
      <c r="M130" s="109">
        <f t="shared" si="4"/>
        <v>93.674633190709926</v>
      </c>
    </row>
    <row r="131" spans="1:13" x14ac:dyDescent="0.2">
      <c r="A131" s="77" t="s">
        <v>162</v>
      </c>
      <c r="B131" s="77" t="s">
        <v>162</v>
      </c>
      <c r="C131" s="77" t="s">
        <v>259</v>
      </c>
      <c r="D131" s="146" t="s">
        <v>393</v>
      </c>
      <c r="E131" s="144"/>
      <c r="F131" s="144"/>
      <c r="G131" s="144"/>
      <c r="H131" s="105">
        <v>385.72300000000001</v>
      </c>
      <c r="I131" s="105">
        <v>0</v>
      </c>
      <c r="J131" s="105">
        <v>385.72300000000001</v>
      </c>
      <c r="K131" s="105">
        <v>1098.4245470000001</v>
      </c>
      <c r="L131" s="78">
        <f t="shared" si="5"/>
        <v>-712.70154700000012</v>
      </c>
      <c r="M131" s="109">
        <f t="shared" si="4"/>
        <v>284.77030070802101</v>
      </c>
    </row>
    <row r="132" spans="1:13" x14ac:dyDescent="0.2">
      <c r="A132" s="77" t="s">
        <v>162</v>
      </c>
      <c r="B132" s="77" t="s">
        <v>162</v>
      </c>
      <c r="C132" s="77" t="s">
        <v>260</v>
      </c>
      <c r="D132" s="146" t="s">
        <v>360</v>
      </c>
      <c r="E132" s="144"/>
      <c r="F132" s="144"/>
      <c r="G132" s="144"/>
      <c r="H132" s="105">
        <v>221134.91658200001</v>
      </c>
      <c r="I132" s="105">
        <v>0</v>
      </c>
      <c r="J132" s="105">
        <v>221134.91658200001</v>
      </c>
      <c r="K132" s="105">
        <v>647256.23327785998</v>
      </c>
      <c r="L132" s="78">
        <f t="shared" si="5"/>
        <v>-426121.31669586</v>
      </c>
      <c r="M132" s="109">
        <f t="shared" si="4"/>
        <v>292.69743705890431</v>
      </c>
    </row>
    <row r="133" spans="1:13" x14ac:dyDescent="0.2">
      <c r="A133" s="77" t="s">
        <v>162</v>
      </c>
      <c r="B133" s="77" t="s">
        <v>162</v>
      </c>
      <c r="C133" s="77" t="s">
        <v>261</v>
      </c>
      <c r="D133" s="146" t="s">
        <v>394</v>
      </c>
      <c r="E133" s="144"/>
      <c r="F133" s="144"/>
      <c r="G133" s="144"/>
      <c r="H133" s="105">
        <v>0</v>
      </c>
      <c r="I133" s="105">
        <v>0</v>
      </c>
      <c r="J133" s="105">
        <v>0</v>
      </c>
      <c r="K133" s="105">
        <v>0</v>
      </c>
      <c r="L133" s="78">
        <f t="shared" si="5"/>
        <v>0</v>
      </c>
      <c r="M133" s="109">
        <f t="shared" si="4"/>
        <v>0</v>
      </c>
    </row>
    <row r="134" spans="1:13" x14ac:dyDescent="0.2">
      <c r="A134" s="77" t="s">
        <v>162</v>
      </c>
      <c r="B134" s="77" t="s">
        <v>162</v>
      </c>
      <c r="C134" s="77" t="s">
        <v>262</v>
      </c>
      <c r="D134" s="146" t="s">
        <v>395</v>
      </c>
      <c r="E134" s="144"/>
      <c r="F134" s="144"/>
      <c r="G134" s="144"/>
      <c r="H134" s="105">
        <v>101018.23802400001</v>
      </c>
      <c r="I134" s="105">
        <v>-47082.352335000003</v>
      </c>
      <c r="J134" s="105">
        <v>53935.885689000002</v>
      </c>
      <c r="K134" s="105">
        <v>7196.2914691200003</v>
      </c>
      <c r="L134" s="78">
        <f t="shared" si="5"/>
        <v>46739.594219880004</v>
      </c>
      <c r="M134" s="109">
        <f t="shared" si="4"/>
        <v>13.342307032120646</v>
      </c>
    </row>
    <row r="135" spans="1:13" x14ac:dyDescent="0.2">
      <c r="A135" s="77" t="s">
        <v>162</v>
      </c>
      <c r="B135" s="77" t="s">
        <v>162</v>
      </c>
      <c r="C135" s="77" t="s">
        <v>263</v>
      </c>
      <c r="D135" s="146" t="s">
        <v>396</v>
      </c>
      <c r="E135" s="144"/>
      <c r="F135" s="144"/>
      <c r="G135" s="144"/>
      <c r="H135" s="105">
        <v>187435.087034</v>
      </c>
      <c r="I135" s="105">
        <v>0</v>
      </c>
      <c r="J135" s="105">
        <v>187435.087034</v>
      </c>
      <c r="K135" s="105">
        <v>172540.81538578001</v>
      </c>
      <c r="L135" s="78">
        <f t="shared" si="5"/>
        <v>14894.27164821999</v>
      </c>
      <c r="M135" s="109">
        <f t="shared" si="4"/>
        <v>92.053637403802512</v>
      </c>
    </row>
    <row r="136" spans="1:13" x14ac:dyDescent="0.2">
      <c r="A136" s="77" t="s">
        <v>162</v>
      </c>
      <c r="B136" s="77" t="s">
        <v>162</v>
      </c>
      <c r="C136" s="77" t="s">
        <v>264</v>
      </c>
      <c r="D136" s="146" t="s">
        <v>397</v>
      </c>
      <c r="E136" s="144"/>
      <c r="F136" s="144"/>
      <c r="G136" s="144"/>
      <c r="H136" s="105">
        <v>41497.59923</v>
      </c>
      <c r="I136" s="105">
        <v>0</v>
      </c>
      <c r="J136" s="105">
        <v>41497.59923</v>
      </c>
      <c r="K136" s="105">
        <v>31884.019550000001</v>
      </c>
      <c r="L136" s="78">
        <f t="shared" si="5"/>
        <v>9613.5796799999989</v>
      </c>
      <c r="M136" s="109">
        <f t="shared" si="4"/>
        <v>76.833407574455478</v>
      </c>
    </row>
    <row r="137" spans="1:13" x14ac:dyDescent="0.2">
      <c r="A137" s="77" t="s">
        <v>162</v>
      </c>
      <c r="B137" s="77" t="s">
        <v>162</v>
      </c>
      <c r="C137" s="77" t="s">
        <v>265</v>
      </c>
      <c r="D137" s="146" t="s">
        <v>398</v>
      </c>
      <c r="E137" s="144"/>
      <c r="F137" s="144"/>
      <c r="G137" s="144"/>
      <c r="H137" s="105">
        <v>5600</v>
      </c>
      <c r="I137" s="105">
        <v>0</v>
      </c>
      <c r="J137" s="105">
        <v>5600</v>
      </c>
      <c r="K137" s="105">
        <v>59150.979670649998</v>
      </c>
      <c r="L137" s="78">
        <f t="shared" si="5"/>
        <v>-53550.979670649998</v>
      </c>
      <c r="M137" s="109">
        <f t="shared" si="4"/>
        <v>1056.2674941187499</v>
      </c>
    </row>
    <row r="138" spans="1:13" x14ac:dyDescent="0.2">
      <c r="A138" s="77" t="s">
        <v>162</v>
      </c>
      <c r="B138" s="77" t="s">
        <v>162</v>
      </c>
      <c r="C138" s="77" t="s">
        <v>266</v>
      </c>
      <c r="D138" s="146" t="s">
        <v>399</v>
      </c>
      <c r="E138" s="144"/>
      <c r="F138" s="144"/>
      <c r="G138" s="144"/>
      <c r="H138" s="105">
        <v>45563.165000000001</v>
      </c>
      <c r="I138" s="105">
        <v>0</v>
      </c>
      <c r="J138" s="105">
        <v>45563.165000000001</v>
      </c>
      <c r="K138" s="105">
        <v>196808.81501684</v>
      </c>
      <c r="L138" s="78">
        <f t="shared" si="5"/>
        <v>-151245.65001683999</v>
      </c>
      <c r="M138" s="109">
        <f t="shared" si="4"/>
        <v>431.94719905177789</v>
      </c>
    </row>
    <row r="139" spans="1:13" x14ac:dyDescent="0.2">
      <c r="A139" s="77"/>
      <c r="B139" s="77"/>
      <c r="C139" s="77"/>
      <c r="D139" s="77"/>
      <c r="H139" s="104"/>
      <c r="I139" s="104"/>
      <c r="J139" s="104"/>
      <c r="K139" s="104"/>
      <c r="L139" s="78"/>
      <c r="M139" s="109"/>
    </row>
    <row r="140" spans="1:13" x14ac:dyDescent="0.2">
      <c r="A140" s="143" t="s">
        <v>277</v>
      </c>
      <c r="B140" s="150"/>
      <c r="C140" s="150"/>
      <c r="D140" s="150"/>
      <c r="E140" s="150"/>
      <c r="F140" s="150"/>
      <c r="G140" s="150"/>
      <c r="H140" s="104">
        <v>762380.87226400001</v>
      </c>
      <c r="I140" s="104">
        <v>0</v>
      </c>
      <c r="J140" s="104">
        <v>762380.87226400001</v>
      </c>
      <c r="K140" s="104">
        <v>1136577.1292181299</v>
      </c>
      <c r="L140" s="74">
        <f t="shared" si="5"/>
        <v>-374196.2569541299</v>
      </c>
      <c r="M140" s="75">
        <f t="shared" si="4"/>
        <v>149.08258726939204</v>
      </c>
    </row>
    <row r="141" spans="1:13" x14ac:dyDescent="0.2">
      <c r="A141" s="76"/>
      <c r="B141" s="95"/>
      <c r="C141" s="106" t="s">
        <v>372</v>
      </c>
      <c r="D141" s="115" t="s">
        <v>384</v>
      </c>
      <c r="E141" s="1"/>
      <c r="F141" s="1"/>
      <c r="G141" s="95"/>
      <c r="H141" s="105">
        <v>64116.508800000003</v>
      </c>
      <c r="I141" s="105">
        <v>0</v>
      </c>
      <c r="J141" s="105">
        <v>64116.508800000003</v>
      </c>
      <c r="K141" s="105">
        <v>22822.8280338</v>
      </c>
      <c r="L141" s="78">
        <v>41293.680766200006</v>
      </c>
      <c r="M141" s="109">
        <v>35.595868304357829</v>
      </c>
    </row>
    <row r="142" spans="1:13" x14ac:dyDescent="0.2">
      <c r="A142" s="76"/>
      <c r="B142" s="95"/>
      <c r="C142" s="106" t="s">
        <v>373</v>
      </c>
      <c r="D142" s="115" t="s">
        <v>385</v>
      </c>
      <c r="E142" s="1"/>
      <c r="F142" s="1"/>
      <c r="G142" s="95"/>
      <c r="H142" s="105">
        <v>195000</v>
      </c>
      <c r="I142" s="105">
        <v>0</v>
      </c>
      <c r="J142" s="105">
        <v>195000</v>
      </c>
      <c r="K142" s="105">
        <v>348522.78142696002</v>
      </c>
      <c r="L142" s="78">
        <v>-153522.78142696002</v>
      </c>
      <c r="M142" s="109">
        <v>178.72963150100514</v>
      </c>
    </row>
    <row r="143" spans="1:13" x14ac:dyDescent="0.2">
      <c r="A143" s="76"/>
      <c r="B143" s="95"/>
      <c r="C143" s="106" t="s">
        <v>374</v>
      </c>
      <c r="D143" s="115" t="s">
        <v>386</v>
      </c>
      <c r="E143" s="1"/>
      <c r="F143" s="1"/>
      <c r="G143" s="95"/>
      <c r="H143" s="105">
        <v>0</v>
      </c>
      <c r="I143" s="105">
        <v>0</v>
      </c>
      <c r="J143" s="105">
        <v>0</v>
      </c>
      <c r="K143" s="105">
        <v>262388.26621634001</v>
      </c>
      <c r="L143" s="78">
        <v>-262388.26621634001</v>
      </c>
      <c r="M143" s="109">
        <v>0</v>
      </c>
    </row>
    <row r="144" spans="1:13" x14ac:dyDescent="0.2">
      <c r="A144" s="76"/>
      <c r="B144" s="95"/>
      <c r="C144" s="106" t="s">
        <v>375</v>
      </c>
      <c r="D144" s="115" t="s">
        <v>401</v>
      </c>
      <c r="E144" s="1"/>
      <c r="F144" s="1"/>
      <c r="G144" s="95"/>
      <c r="H144" s="105">
        <v>82099</v>
      </c>
      <c r="I144" s="105">
        <v>0</v>
      </c>
      <c r="J144" s="105">
        <v>82099</v>
      </c>
      <c r="K144" s="105">
        <v>104561.05515311999</v>
      </c>
      <c r="L144" s="78">
        <v>-22462.055153119989</v>
      </c>
      <c r="M144" s="109">
        <v>127.35971833167272</v>
      </c>
    </row>
    <row r="145" spans="1:13" x14ac:dyDescent="0.2">
      <c r="A145" s="76"/>
      <c r="B145" s="95"/>
      <c r="C145" s="106" t="s">
        <v>376</v>
      </c>
      <c r="D145" s="115" t="s">
        <v>387</v>
      </c>
      <c r="E145" s="1"/>
      <c r="F145" s="1"/>
      <c r="G145" s="95"/>
      <c r="H145" s="105">
        <v>0</v>
      </c>
      <c r="I145" s="105">
        <v>0</v>
      </c>
      <c r="J145" s="105">
        <v>0</v>
      </c>
      <c r="K145" s="105">
        <v>919.13457160999997</v>
      </c>
      <c r="L145" s="78">
        <v>-919.13457160999997</v>
      </c>
      <c r="M145" s="109">
        <v>0</v>
      </c>
    </row>
    <row r="146" spans="1:13" x14ac:dyDescent="0.2">
      <c r="A146" s="76"/>
      <c r="B146" s="95"/>
      <c r="C146" s="106" t="s">
        <v>377</v>
      </c>
      <c r="D146" s="115" t="s">
        <v>388</v>
      </c>
      <c r="E146" s="1"/>
      <c r="F146" s="1"/>
      <c r="G146" s="95"/>
      <c r="H146" s="105">
        <v>172287</v>
      </c>
      <c r="I146" s="105">
        <v>0</v>
      </c>
      <c r="J146" s="105">
        <v>172287</v>
      </c>
      <c r="K146" s="105">
        <v>194744.86161610001</v>
      </c>
      <c r="L146" s="78">
        <v>-22457.86161610001</v>
      </c>
      <c r="M146" s="109">
        <v>113.03514578354724</v>
      </c>
    </row>
    <row r="147" spans="1:13" x14ac:dyDescent="0.2">
      <c r="A147" s="76"/>
      <c r="B147" s="95"/>
      <c r="C147" s="106" t="s">
        <v>378</v>
      </c>
      <c r="D147" s="115" t="s">
        <v>389</v>
      </c>
      <c r="E147" s="1"/>
      <c r="F147" s="1"/>
      <c r="G147" s="95"/>
      <c r="H147" s="105">
        <v>81788</v>
      </c>
      <c r="I147" s="105">
        <v>0</v>
      </c>
      <c r="J147" s="105">
        <v>81788</v>
      </c>
      <c r="K147" s="105">
        <v>54432.658777999997</v>
      </c>
      <c r="L147" s="78">
        <v>27355.341222000003</v>
      </c>
      <c r="M147" s="109">
        <v>66.553355966645469</v>
      </c>
    </row>
    <row r="148" spans="1:13" x14ac:dyDescent="0.2">
      <c r="A148" s="76"/>
      <c r="B148" s="95"/>
      <c r="C148" s="106" t="s">
        <v>379</v>
      </c>
      <c r="D148" s="115" t="s">
        <v>390</v>
      </c>
      <c r="E148" s="1"/>
      <c r="F148" s="1"/>
      <c r="G148" s="95"/>
      <c r="H148" s="105">
        <v>105320.48699999999</v>
      </c>
      <c r="I148" s="105">
        <v>0</v>
      </c>
      <c r="J148" s="105">
        <v>105320.48699999999</v>
      </c>
      <c r="K148" s="105">
        <v>114305.21376653999</v>
      </c>
      <c r="L148" s="78">
        <v>-8984.7267665399995</v>
      </c>
      <c r="M148" s="109">
        <v>108.53084430433748</v>
      </c>
    </row>
    <row r="149" spans="1:13" x14ac:dyDescent="0.2">
      <c r="A149" s="76"/>
      <c r="B149" s="95"/>
      <c r="C149" s="106" t="s">
        <v>380</v>
      </c>
      <c r="D149" s="115" t="s">
        <v>391</v>
      </c>
      <c r="E149" s="1"/>
      <c r="F149" s="1"/>
      <c r="G149" s="95"/>
      <c r="H149" s="105">
        <v>20492.784987999999</v>
      </c>
      <c r="I149" s="105">
        <v>0</v>
      </c>
      <c r="J149" s="105">
        <v>20492.784987999999</v>
      </c>
      <c r="K149" s="105">
        <v>211.81324644999998</v>
      </c>
      <c r="L149" s="78">
        <v>20280.971741549998</v>
      </c>
      <c r="M149" s="109">
        <v>1.0335991256143655</v>
      </c>
    </row>
    <row r="150" spans="1:13" x14ac:dyDescent="0.2">
      <c r="A150" s="76"/>
      <c r="B150" s="95"/>
      <c r="C150" s="106" t="s">
        <v>381</v>
      </c>
      <c r="D150" s="115" t="s">
        <v>392</v>
      </c>
      <c r="E150" s="1"/>
      <c r="F150" s="1"/>
      <c r="G150" s="95"/>
      <c r="H150" s="105">
        <v>850</v>
      </c>
      <c r="I150" s="105">
        <v>0</v>
      </c>
      <c r="J150" s="105">
        <v>850</v>
      </c>
      <c r="K150" s="105">
        <v>9.5640418499999988</v>
      </c>
      <c r="L150" s="78">
        <v>840.43595815000003</v>
      </c>
      <c r="M150" s="109">
        <v>1.1251813941176469</v>
      </c>
    </row>
    <row r="151" spans="1:13" x14ac:dyDescent="0.2">
      <c r="A151" s="76"/>
      <c r="B151" s="95"/>
      <c r="C151" s="106" t="s">
        <v>382</v>
      </c>
      <c r="D151" s="115" t="s">
        <v>402</v>
      </c>
      <c r="E151" s="1"/>
      <c r="F151" s="1"/>
      <c r="G151" s="95"/>
      <c r="H151" s="105">
        <v>40427.091476000001</v>
      </c>
      <c r="I151" s="105">
        <v>0</v>
      </c>
      <c r="J151" s="105">
        <v>40427.091476000001</v>
      </c>
      <c r="K151" s="105">
        <v>33658.952367359998</v>
      </c>
      <c r="L151" s="78">
        <v>6768.1391086400035</v>
      </c>
      <c r="M151" s="109">
        <v>83.258407019812481</v>
      </c>
    </row>
    <row r="152" spans="1:13" x14ac:dyDescent="0.2">
      <c r="A152" s="76"/>
      <c r="B152" s="95"/>
      <c r="C152" s="95"/>
      <c r="D152" s="95"/>
      <c r="E152" s="95"/>
      <c r="F152" s="95"/>
      <c r="G152" s="95"/>
      <c r="H152" s="74"/>
      <c r="I152" s="74"/>
      <c r="J152" s="74"/>
      <c r="K152" s="74"/>
      <c r="L152" s="74"/>
      <c r="M152" s="75"/>
    </row>
    <row r="153" spans="1:13" x14ac:dyDescent="0.2">
      <c r="A153" s="143" t="s">
        <v>278</v>
      </c>
      <c r="B153" s="150"/>
      <c r="C153" s="150"/>
      <c r="D153" s="150"/>
      <c r="E153" s="150"/>
      <c r="F153" s="150"/>
      <c r="G153" s="150"/>
      <c r="H153" s="74">
        <v>5587053.1518799998</v>
      </c>
      <c r="I153" s="74">
        <v>0</v>
      </c>
      <c r="J153" s="74">
        <v>5587053.1518799998</v>
      </c>
      <c r="K153" s="74">
        <v>5828577.6416312903</v>
      </c>
      <c r="L153" s="74">
        <f>+J153-K153</f>
        <v>-241524.48975129053</v>
      </c>
      <c r="M153" s="75">
        <f t="shared" si="4"/>
        <v>104.3229316633585</v>
      </c>
    </row>
    <row r="154" spans="1:13" x14ac:dyDescent="0.2">
      <c r="A154" s="76"/>
      <c r="B154" s="95"/>
      <c r="C154" s="77" t="s">
        <v>452</v>
      </c>
      <c r="D154" s="69" t="s">
        <v>357</v>
      </c>
      <c r="E154" s="95"/>
      <c r="F154" s="95"/>
      <c r="G154" s="95"/>
      <c r="H154" s="105">
        <v>5587053.1518799998</v>
      </c>
      <c r="I154" s="105">
        <v>0</v>
      </c>
      <c r="J154" s="105">
        <v>5587053.1518799998</v>
      </c>
      <c r="K154" s="105">
        <v>5828577.6416312903</v>
      </c>
      <c r="L154" s="78">
        <f t="shared" ref="L154:L158" si="6">+J154-K154</f>
        <v>-241524.48975129053</v>
      </c>
      <c r="M154" s="109">
        <f t="shared" ref="M154:M158" si="7">IFERROR(IF(J154&gt;0,+(K154/J154)*100,0),0)</f>
        <v>104.3229316633585</v>
      </c>
    </row>
    <row r="155" spans="1:13" x14ac:dyDescent="0.2">
      <c r="A155" s="76"/>
      <c r="B155" s="95"/>
      <c r="C155" s="77" t="s">
        <v>456</v>
      </c>
      <c r="D155" s="69" t="s">
        <v>457</v>
      </c>
      <c r="E155" s="95"/>
      <c r="F155" s="95"/>
      <c r="G155" s="95"/>
      <c r="H155" s="105">
        <v>5587053.1518799998</v>
      </c>
      <c r="I155" s="105">
        <v>0</v>
      </c>
      <c r="J155" s="105">
        <v>5587053.1518799998</v>
      </c>
      <c r="K155" s="105">
        <v>5828577.6416312903</v>
      </c>
      <c r="L155" s="78">
        <f t="shared" si="6"/>
        <v>-241524.48975129053</v>
      </c>
      <c r="M155" s="109">
        <f t="shared" si="7"/>
        <v>104.3229316633585</v>
      </c>
    </row>
    <row r="156" spans="1:13" x14ac:dyDescent="0.2">
      <c r="A156" s="76"/>
      <c r="B156" s="95"/>
      <c r="C156" s="77" t="s">
        <v>458</v>
      </c>
      <c r="D156" s="69" t="s">
        <v>454</v>
      </c>
      <c r="E156" s="95"/>
      <c r="F156" s="95"/>
      <c r="G156" s="95"/>
      <c r="H156" s="105">
        <v>3885387.1272629998</v>
      </c>
      <c r="I156" s="105">
        <v>0</v>
      </c>
      <c r="J156" s="105">
        <v>3885387.1272629998</v>
      </c>
      <c r="K156" s="105">
        <v>3881012.7720925608</v>
      </c>
      <c r="L156" s="78">
        <f t="shared" si="6"/>
        <v>4374.3551704389974</v>
      </c>
      <c r="M156" s="109">
        <f t="shared" si="7"/>
        <v>99.887415204015454</v>
      </c>
    </row>
    <row r="157" spans="1:13" x14ac:dyDescent="0.2">
      <c r="A157" s="76"/>
      <c r="B157" s="95"/>
      <c r="C157" s="77" t="s">
        <v>459</v>
      </c>
      <c r="D157" s="69" t="s">
        <v>453</v>
      </c>
      <c r="E157" s="95"/>
      <c r="F157" s="95"/>
      <c r="G157" s="95"/>
      <c r="H157" s="105">
        <v>1448880.554</v>
      </c>
      <c r="I157" s="105">
        <v>0</v>
      </c>
      <c r="J157" s="105">
        <v>1448880.554</v>
      </c>
      <c r="K157" s="105">
        <v>1686957.5305474899</v>
      </c>
      <c r="L157" s="78">
        <f t="shared" si="6"/>
        <v>-238076.97654748987</v>
      </c>
      <c r="M157" s="109">
        <f t="shared" si="7"/>
        <v>116.43178769224409</v>
      </c>
    </row>
    <row r="158" spans="1:13" x14ac:dyDescent="0.2">
      <c r="A158" s="76"/>
      <c r="B158" s="95"/>
      <c r="C158" s="77" t="s">
        <v>460</v>
      </c>
      <c r="D158" s="69" t="s">
        <v>455</v>
      </c>
      <c r="E158" s="95"/>
      <c r="F158" s="95"/>
      <c r="G158" s="95"/>
      <c r="H158" s="105">
        <v>252785.47061700001</v>
      </c>
      <c r="I158" s="105">
        <v>0</v>
      </c>
      <c r="J158" s="105">
        <v>252785.47061700001</v>
      </c>
      <c r="K158" s="105">
        <v>260607.33899123999</v>
      </c>
      <c r="L158" s="78">
        <f t="shared" si="6"/>
        <v>-7821.8683742399735</v>
      </c>
      <c r="M158" s="109">
        <f t="shared" si="7"/>
        <v>103.09427134207844</v>
      </c>
    </row>
    <row r="159" spans="1:13" x14ac:dyDescent="0.2">
      <c r="A159" s="79"/>
      <c r="H159" s="78"/>
      <c r="I159" s="78"/>
      <c r="J159" s="78"/>
      <c r="K159" s="78"/>
      <c r="L159" s="78"/>
      <c r="M159" s="109"/>
    </row>
    <row r="160" spans="1:13" x14ac:dyDescent="0.2">
      <c r="A160" s="151" t="s">
        <v>267</v>
      </c>
      <c r="B160" s="152"/>
      <c r="C160" s="152"/>
      <c r="D160" s="152"/>
      <c r="E160" s="152"/>
      <c r="F160" s="152"/>
      <c r="G160" s="152"/>
      <c r="H160" s="85">
        <v>502596833.22418904</v>
      </c>
      <c r="I160" s="85">
        <v>-27400722.713910501</v>
      </c>
      <c r="J160" s="85">
        <v>475196110.51027852</v>
      </c>
      <c r="K160" s="85">
        <v>400911552.15834701</v>
      </c>
      <c r="L160" s="85">
        <f>+J160-K160</f>
        <v>74284558.351931512</v>
      </c>
      <c r="M160" s="113">
        <f>IFERROR(IF(J160&gt;0,+(K160/J160)*100,0),0)</f>
        <v>84.367599669079212</v>
      </c>
    </row>
    <row r="161" spans="1:13" x14ac:dyDescent="0.2">
      <c r="A161" s="25" t="s">
        <v>269</v>
      </c>
      <c r="B161" s="61"/>
      <c r="C161" s="61"/>
      <c r="D161" s="61"/>
      <c r="E161" s="61"/>
      <c r="F161" s="61"/>
      <c r="G161" s="61"/>
      <c r="H161" s="61"/>
      <c r="I161" s="61"/>
      <c r="J161" s="86"/>
      <c r="K161" s="61"/>
      <c r="L161" s="87"/>
      <c r="M161" s="114"/>
    </row>
    <row r="162" spans="1:13" ht="30.75" customHeight="1" x14ac:dyDescent="0.2">
      <c r="A162" s="125" t="s">
        <v>268</v>
      </c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</row>
    <row r="163" spans="1:13" s="70" customForma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88"/>
      <c r="K163" s="2"/>
      <c r="M163" s="12"/>
    </row>
    <row r="164" spans="1:13" s="70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88"/>
      <c r="K164" s="2"/>
      <c r="M164" s="12"/>
    </row>
    <row r="165" spans="1:13" s="70" customFormat="1" ht="12.75" x14ac:dyDescent="0.2">
      <c r="A165" s="2"/>
      <c r="B165" s="2"/>
      <c r="C165" s="116"/>
      <c r="D165" s="2"/>
      <c r="E165" s="2"/>
      <c r="F165" s="2"/>
      <c r="G165" s="2"/>
      <c r="H165" s="2"/>
      <c r="I165" s="2"/>
      <c r="J165" s="88"/>
      <c r="K165" s="2"/>
      <c r="M165" s="12"/>
    </row>
    <row r="166" spans="1:13" s="70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88"/>
      <c r="K166" s="2"/>
      <c r="M166" s="12"/>
    </row>
    <row r="167" spans="1:13" x14ac:dyDescent="0.2">
      <c r="J167" s="88"/>
    </row>
    <row r="168" spans="1:13" x14ac:dyDescent="0.2">
      <c r="J168" s="88"/>
    </row>
    <row r="169" spans="1:13" x14ac:dyDescent="0.2">
      <c r="J169" s="88"/>
    </row>
    <row r="170" spans="1:13" x14ac:dyDescent="0.2">
      <c r="J170" s="88"/>
    </row>
  </sheetData>
  <mergeCells count="210">
    <mergeCell ref="A153:G153"/>
    <mergeCell ref="A160:G160"/>
    <mergeCell ref="A162:M162"/>
    <mergeCell ref="H9:J9"/>
    <mergeCell ref="K9:K10"/>
    <mergeCell ref="L9:L10"/>
    <mergeCell ref="M9:M10"/>
    <mergeCell ref="E123:G123"/>
    <mergeCell ref="E124:G124"/>
    <mergeCell ref="D134:G134"/>
    <mergeCell ref="D135:G135"/>
    <mergeCell ref="D136:G136"/>
    <mergeCell ref="D137:G137"/>
    <mergeCell ref="D138:G138"/>
    <mergeCell ref="A140:G140"/>
    <mergeCell ref="A128:G128"/>
    <mergeCell ref="D129:G129"/>
    <mergeCell ref="D130:G130"/>
    <mergeCell ref="D131:G131"/>
    <mergeCell ref="D132:G132"/>
    <mergeCell ref="D133:G133"/>
    <mergeCell ref="C124:D124"/>
    <mergeCell ref="C125:D125"/>
    <mergeCell ref="C126:D126"/>
    <mergeCell ref="E126:G126"/>
    <mergeCell ref="E125:G125"/>
    <mergeCell ref="D120:G120"/>
    <mergeCell ref="C121:D121"/>
    <mergeCell ref="E121:G121"/>
    <mergeCell ref="C122:D122"/>
    <mergeCell ref="E122:G122"/>
    <mergeCell ref="C123:D123"/>
    <mergeCell ref="D114:E114"/>
    <mergeCell ref="F114:G114"/>
    <mergeCell ref="D115:E115"/>
    <mergeCell ref="F115:G115"/>
    <mergeCell ref="A117:G117"/>
    <mergeCell ref="A119:G119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A66:G66"/>
    <mergeCell ref="D67:E67"/>
    <mergeCell ref="F67:G67"/>
    <mergeCell ref="D68:E68"/>
    <mergeCell ref="F68:G68"/>
    <mergeCell ref="D58:G58"/>
    <mergeCell ref="D59:G59"/>
    <mergeCell ref="D60:G60"/>
    <mergeCell ref="A62:G62"/>
    <mergeCell ref="D63:E63"/>
    <mergeCell ref="F63:G63"/>
    <mergeCell ref="D52:G52"/>
    <mergeCell ref="D53:G53"/>
    <mergeCell ref="D54:G54"/>
    <mergeCell ref="D55:G55"/>
    <mergeCell ref="D56:G56"/>
    <mergeCell ref="D57:G57"/>
    <mergeCell ref="C45:D45"/>
    <mergeCell ref="E45:G45"/>
    <mergeCell ref="A47:G47"/>
    <mergeCell ref="A49:G49"/>
    <mergeCell ref="D50:G50"/>
    <mergeCell ref="D51:G5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G40"/>
    <mergeCell ref="C41:D41"/>
    <mergeCell ref="E41:G41"/>
    <mergeCell ref="D37:E37"/>
    <mergeCell ref="F37:G37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A5:J5"/>
    <mergeCell ref="A6:J6"/>
    <mergeCell ref="A7:J7"/>
    <mergeCell ref="A9:G9"/>
    <mergeCell ref="A12:G12"/>
    <mergeCell ref="A14:G14"/>
    <mergeCell ref="D20:E20"/>
    <mergeCell ref="F20:G20"/>
    <mergeCell ref="D21:E21"/>
    <mergeCell ref="F21:G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Luz Dary Leon Torres</cp:lastModifiedBy>
  <dcterms:created xsi:type="dcterms:W3CDTF">2024-11-18T14:00:54Z</dcterms:created>
  <dcterms:modified xsi:type="dcterms:W3CDTF">2025-05-14T20:14:21Z</dcterms:modified>
</cp:coreProperties>
</file>