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Z:\GAP\DIVISION ANALISIS\HISTORICOS\"/>
    </mc:Choice>
  </mc:AlternateContent>
  <xr:revisionPtr revIDLastSave="0" documentId="13_ncr:1_{4A7439E8-592B-4B39-96BC-0F59D67057AA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Ingresos del PGN" sheetId="12" r:id="rId1"/>
    <sheet name="Ingresos del PGN (Aforo)" sheetId="3" r:id="rId2"/>
    <sheet name="Ingresos Ctes (Aforo)" sheetId="1" r:id="rId3"/>
    <sheet name="Recursos Capital (Aforo)" sheetId="6" r:id="rId4"/>
    <sheet name="Fondos Especiales (Aforo)" sheetId="5" r:id="rId5"/>
    <sheet name="Ingresos del PGN (Recaudo)" sheetId="4" state="hidden" r:id="rId6"/>
    <sheet name="Ingresos Ctes (Recaudo)" sheetId="2" state="hidden" r:id="rId7"/>
    <sheet name="Recursos Capital (Recaudo)" sheetId="7" state="hidden" r:id="rId8"/>
    <sheet name="Fondos Especiales (Recaudo)" sheetId="13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\A" localSheetId="4">#REF!</definedName>
    <definedName name="\A" localSheetId="8">#REF!</definedName>
    <definedName name="\A" localSheetId="2">#REF!</definedName>
    <definedName name="\A" localSheetId="6">#REF!</definedName>
    <definedName name="\A" localSheetId="3">#REF!</definedName>
    <definedName name="\A" localSheetId="7">#REF!</definedName>
    <definedName name="\A">#REF!</definedName>
    <definedName name="\L">[1]ENTRADA!#REF!</definedName>
    <definedName name="\P" localSheetId="4">#REF!</definedName>
    <definedName name="\P" localSheetId="8">#REF!</definedName>
    <definedName name="\P" localSheetId="2">#REF!</definedName>
    <definedName name="\P" localSheetId="6">#REF!</definedName>
    <definedName name="\P" localSheetId="3">#REF!</definedName>
    <definedName name="\P" localSheetId="7">#REF!</definedName>
    <definedName name="\P">#REF!</definedName>
    <definedName name="___LI97">[2]LIQUIDACION98!#REF!</definedName>
    <definedName name="___PIB01">[3]SUPUESTOS!#REF!</definedName>
    <definedName name="___PIB02">[4]SUPUESTOS!#REF!</definedName>
    <definedName name="___pib1">'[5]98-2002'!#REF!</definedName>
    <definedName name="___var1">'[5]98-2002'!#REF!</definedName>
    <definedName name="__123Graph_B" localSheetId="4" hidden="1">'[6]GIROS SITUAD.FISCAL- 2000'!#REF!</definedName>
    <definedName name="__123Graph_B" localSheetId="8" hidden="1">'[6]GIROS SITUAD.FISCAL- 2000'!#REF!</definedName>
    <definedName name="__123Graph_B" localSheetId="2" hidden="1">'[6]GIROS SITUAD.FISCAL- 2000'!#REF!</definedName>
    <definedName name="__123Graph_B" localSheetId="6" hidden="1">'[6]GIROS SITUAD.FISCAL- 2000'!#REF!</definedName>
    <definedName name="__123Graph_B" localSheetId="3" hidden="1">'[6]GIROS SITUAD.FISCAL- 2000'!#REF!</definedName>
    <definedName name="__123Graph_B" localSheetId="7" hidden="1">'[6]GIROS SITUAD.FISCAL- 2000'!#REF!</definedName>
    <definedName name="__123Graph_B" hidden="1">'[6]GIROS SITUAD.FISCAL- 2000'!#REF!</definedName>
    <definedName name="__123Graph_D" localSheetId="4" hidden="1">'[6]GIROS SITUAD.FISCAL- 2000'!#REF!</definedName>
    <definedName name="__123Graph_D" localSheetId="8" hidden="1">'[6]GIROS SITUAD.FISCAL- 2000'!#REF!</definedName>
    <definedName name="__123Graph_D" localSheetId="2" hidden="1">'[6]GIROS SITUAD.FISCAL- 2000'!#REF!</definedName>
    <definedName name="__123Graph_D" localSheetId="6" hidden="1">'[6]GIROS SITUAD.FISCAL- 2000'!#REF!</definedName>
    <definedName name="__123Graph_D" localSheetId="3" hidden="1">'[6]GIROS SITUAD.FISCAL- 2000'!#REF!</definedName>
    <definedName name="__123Graph_D" localSheetId="7" hidden="1">'[6]GIROS SITUAD.FISCAL- 2000'!#REF!</definedName>
    <definedName name="__123Graph_D" hidden="1">'[6]GIROS SITUAD.FISCAL- 2000'!#REF!</definedName>
    <definedName name="__123Graph_F" localSheetId="2" hidden="1">'[6]GIROS SITUAD.FISCAL- 2000'!#REF!</definedName>
    <definedName name="__123Graph_F" localSheetId="6" hidden="1">'[6]GIROS SITUAD.FISCAL- 2000'!#REF!</definedName>
    <definedName name="__123Graph_F" localSheetId="3" hidden="1">'[6]GIROS SITUAD.FISCAL- 2000'!#REF!</definedName>
    <definedName name="__123Graph_F" localSheetId="7" hidden="1">'[6]GIROS SITUAD.FISCAL- 2000'!#REF!</definedName>
    <definedName name="__123Graph_F" hidden="1">'[6]GIROS SITUAD.FISCAL- 2000'!#REF!</definedName>
    <definedName name="__123Graph_X" localSheetId="2" hidden="1">'[6]GIROS SITUAD.FISCAL- 2000'!#REF!</definedName>
    <definedName name="__123Graph_X" localSheetId="6" hidden="1">'[6]GIROS SITUAD.FISCAL- 2000'!#REF!</definedName>
    <definedName name="__123Graph_X" localSheetId="3" hidden="1">'[6]GIROS SITUAD.FISCAL- 2000'!#REF!</definedName>
    <definedName name="__123Graph_X" localSheetId="7" hidden="1">'[6]GIROS SITUAD.FISCAL- 2000'!#REF!</definedName>
    <definedName name="__123Graph_X" hidden="1">'[6]GIROS SITUAD.FISCAL- 2000'!#REF!</definedName>
    <definedName name="__arp2" localSheetId="8">#REF!</definedName>
    <definedName name="__arp2">#REF!</definedName>
    <definedName name="__fmi1">[7]PAGOFMI!$A$1:$L$51</definedName>
    <definedName name="__fmi2">[7]PAGOFMI!$P$1:$AA$51</definedName>
    <definedName name="__fmi3">[7]PAGORES!$AC$1:$AN$43</definedName>
    <definedName name="__fmi4">[7]PAGORES!$AP$1:$BA$44</definedName>
    <definedName name="__ivm2" localSheetId="8">#REF!</definedName>
    <definedName name="__ivm2">#REF!</definedName>
    <definedName name="__LI97" localSheetId="3">[2]LIQUIDACION98!#REF!</definedName>
    <definedName name="__LI97" localSheetId="7">[2]LIQUIDACION98!#REF!</definedName>
    <definedName name="__PIB01" localSheetId="3">[3]SUPUESTOS!#REF!</definedName>
    <definedName name="__PIB01" localSheetId="7">[3]SUPUESTOS!#REF!</definedName>
    <definedName name="__PIB02" localSheetId="3">[4]SUPUESTOS!#REF!</definedName>
    <definedName name="__PIB02" localSheetId="7">[4]SUPUESTOS!#REF!</definedName>
    <definedName name="__pib1" localSheetId="3">'[5]98-2002'!#REF!</definedName>
    <definedName name="__pib1" localSheetId="7">'[5]98-2002'!#REF!</definedName>
    <definedName name="__PIb2000">[8]SUPUESTOS!$O$47</definedName>
    <definedName name="__PIB93">[2]SUPUESTOS!$H$47</definedName>
    <definedName name="__PIB94">[2]SUPUESTOS!$I$47</definedName>
    <definedName name="__PIB95">[3]SUPUESTOS!$J$47</definedName>
    <definedName name="__PIB96">[3]SUPUESTOS!$K$47</definedName>
    <definedName name="__PIB97">[4]SUPUESTOS!$L$47</definedName>
    <definedName name="__PIB98">[4]SUPUESTOS!$M$47</definedName>
    <definedName name="__PIB99">[4]SUPUESTOS!$N$47</definedName>
    <definedName name="__rez2">'[7]PAGOS VIGENCIA t'!$A$57:$AH$108</definedName>
    <definedName name="__rez3">[7]PAGORES!$A$1:$M$37</definedName>
    <definedName name="__rez4">[7]PAGORES!$O$1:$AN$43</definedName>
    <definedName name="__var1" localSheetId="3">'[5]98-2002'!#REF!</definedName>
    <definedName name="__var1" localSheetId="7">'[5]98-2002'!#REF!</definedName>
    <definedName name="_1" localSheetId="4">#REF!</definedName>
    <definedName name="_1" localSheetId="8">#REF!</definedName>
    <definedName name="_1" localSheetId="2">#REF!</definedName>
    <definedName name="_1" localSheetId="6">#REF!</definedName>
    <definedName name="_1" localSheetId="3">#REF!</definedName>
    <definedName name="_1" localSheetId="7">#REF!</definedName>
    <definedName name="_1">#REF!</definedName>
    <definedName name="_1994">[1]ENTRADA!#REF!</definedName>
    <definedName name="_2" localSheetId="2">#REF!</definedName>
    <definedName name="_2" localSheetId="6">#REF!</definedName>
    <definedName name="_2" localSheetId="3">#REF!</definedName>
    <definedName name="_2" localSheetId="7">#REF!</definedName>
    <definedName name="_2">#REF!</definedName>
    <definedName name="_3" localSheetId="2">#REF!</definedName>
    <definedName name="_3" localSheetId="6">#REF!</definedName>
    <definedName name="_3" localSheetId="3">#REF!</definedName>
    <definedName name="_3" localSheetId="7">#REF!</definedName>
    <definedName name="_3">#REF!</definedName>
    <definedName name="_4" localSheetId="2">#REF!</definedName>
    <definedName name="_4" localSheetId="6">#REF!</definedName>
    <definedName name="_4" localSheetId="3">#REF!</definedName>
    <definedName name="_4" localSheetId="7">#REF!</definedName>
    <definedName name="_4">#REF!</definedName>
    <definedName name="_5" localSheetId="2">#REF!</definedName>
    <definedName name="_5" localSheetId="6">#REF!</definedName>
    <definedName name="_5" localSheetId="3">#REF!</definedName>
    <definedName name="_5" localSheetId="7">#REF!</definedName>
    <definedName name="_5">#REF!</definedName>
    <definedName name="_6" localSheetId="2">#REF!</definedName>
    <definedName name="_6" localSheetId="6">#REF!</definedName>
    <definedName name="_6" localSheetId="3">#REF!</definedName>
    <definedName name="_6" localSheetId="7">#REF!</definedName>
    <definedName name="_6">#REF!</definedName>
    <definedName name="_7" localSheetId="2">#REF!</definedName>
    <definedName name="_7" localSheetId="6">#REF!</definedName>
    <definedName name="_7" localSheetId="3">#REF!</definedName>
    <definedName name="_7" localSheetId="7">#REF!</definedName>
    <definedName name="_7">#REF!</definedName>
    <definedName name="_8" localSheetId="2">#REF!</definedName>
    <definedName name="_8" localSheetId="6">#REF!</definedName>
    <definedName name="_8" localSheetId="3">#REF!</definedName>
    <definedName name="_8" localSheetId="7">#REF!</definedName>
    <definedName name="_8">#REF!</definedName>
    <definedName name="_9" localSheetId="2">[9]APACDO!#REF!</definedName>
    <definedName name="_9" localSheetId="6">[9]APACDO!#REF!</definedName>
    <definedName name="_9" localSheetId="3">[9]APACDO!#REF!</definedName>
    <definedName name="_9" localSheetId="7">[9]APACDO!#REF!</definedName>
    <definedName name="_9">[9]APACDO!#REF!</definedName>
    <definedName name="_arp2" localSheetId="4">#REF!</definedName>
    <definedName name="_arp2" localSheetId="8">#REF!</definedName>
    <definedName name="_arp2" localSheetId="2">#REF!</definedName>
    <definedName name="_arp2" localSheetId="6">#REF!</definedName>
    <definedName name="_arp2">#REF!</definedName>
    <definedName name="_xlnm._FilterDatabase" localSheetId="4" hidden="1">'Fondos Especiales (Aforo)'!$A$4:$Y$80</definedName>
    <definedName name="_xlnm._FilterDatabase" localSheetId="8" hidden="1">'Fondos Especiales (Recaudo)'!$A$4:$X$80</definedName>
    <definedName name="_fmi1">[7]PAGOFMI!$A$1:$L$51</definedName>
    <definedName name="_fmi2">[7]PAGOFMI!$P$1:$AA$51</definedName>
    <definedName name="_fmi3">[7]PAGORES!$AC$1:$AN$43</definedName>
    <definedName name="_fmi4">[7]PAGORES!$AP$1:$BA$44</definedName>
    <definedName name="_h35" hidden="1">{#N/A,#N/A,FALSE,"informes"}</definedName>
    <definedName name="_ivm2" localSheetId="8">#REF!</definedName>
    <definedName name="_ivm2" localSheetId="2">#REF!</definedName>
    <definedName name="_ivm2" localSheetId="6">#REF!</definedName>
    <definedName name="_ivm2">#REF!</definedName>
    <definedName name="_LI97" localSheetId="8">[2]LIQUIDACION98!#REF!</definedName>
    <definedName name="_LI97" localSheetId="2">[2]LIQUIDACION98!#REF!</definedName>
    <definedName name="_LI97" localSheetId="6">[2]LIQUIDACION98!#REF!</definedName>
    <definedName name="_LI97">[2]LIQUIDACION98!#REF!</definedName>
    <definedName name="_Order1" hidden="1">255</definedName>
    <definedName name="_Order2" hidden="1">255</definedName>
    <definedName name="_PIB01" localSheetId="2">[3]SUPUESTOS!#REF!</definedName>
    <definedName name="_PIB01" localSheetId="6">[3]SUPUESTOS!#REF!</definedName>
    <definedName name="_PIB01">[3]SUPUESTOS!#REF!</definedName>
    <definedName name="_PIB02" localSheetId="2">[4]SUPUESTOS!#REF!</definedName>
    <definedName name="_PIB02" localSheetId="6">[4]SUPUESTOS!#REF!</definedName>
    <definedName name="_PIB02">[4]SUPUESTOS!#REF!</definedName>
    <definedName name="_pib1" localSheetId="2">'[5]98-2002'!#REF!</definedName>
    <definedName name="_pib1" localSheetId="6">'[5]98-2002'!#REF!</definedName>
    <definedName name="_pib1">'[5]98-2002'!#REF!</definedName>
    <definedName name="_PIb2000">[8]SUPUESTOS!$O$47</definedName>
    <definedName name="_PIB93">[2]SUPUESTOS!$H$47</definedName>
    <definedName name="_PIB94">[2]SUPUESTOS!$I$47</definedName>
    <definedName name="_PIB95">[3]SUPUESTOS!$J$47</definedName>
    <definedName name="_PIB96">[3]SUPUESTOS!$K$47</definedName>
    <definedName name="_PIB97">[4]SUPUESTOS!$L$47</definedName>
    <definedName name="_PIB98">[4]SUPUESTOS!$M$47</definedName>
    <definedName name="_PIB99">[4]SUPUESTOS!$N$47</definedName>
    <definedName name="_R" hidden="1">{"INGRESOS DOLARES",#N/A,FALSE,"informes"}</definedName>
    <definedName name="_Regression_Out" localSheetId="4" hidden="1">#REF!</definedName>
    <definedName name="_Regression_Out" localSheetId="8" hidden="1">#REF!</definedName>
    <definedName name="_Regression_Out" localSheetId="2" hidden="1">#REF!</definedName>
    <definedName name="_Regression_Out" localSheetId="6" hidden="1">#REF!</definedName>
    <definedName name="_Regression_Out" localSheetId="3" hidden="1">#REF!</definedName>
    <definedName name="_Regression_Out" localSheetId="7" hidden="1">#REF!</definedName>
    <definedName name="_Regression_Out" hidden="1">#REF!</definedName>
    <definedName name="_Regression_X" localSheetId="4" hidden="1">#REF!</definedName>
    <definedName name="_Regression_X" localSheetId="8" hidden="1">#REF!</definedName>
    <definedName name="_Regression_X" localSheetId="2" hidden="1">#REF!</definedName>
    <definedName name="_Regression_X" localSheetId="6" hidden="1">#REF!</definedName>
    <definedName name="_Regression_X" localSheetId="3" hidden="1">#REF!</definedName>
    <definedName name="_Regression_X" localSheetId="7" hidden="1">#REF!</definedName>
    <definedName name="_Regression_X" hidden="1">#REF!</definedName>
    <definedName name="_Regression_Y" localSheetId="4" hidden="1">#REF!</definedName>
    <definedName name="_Regression_Y" localSheetId="8" hidden="1">#REF!</definedName>
    <definedName name="_Regression_Y" localSheetId="2" hidden="1">#REF!</definedName>
    <definedName name="_Regression_Y" localSheetId="6" hidden="1">#REF!</definedName>
    <definedName name="_Regression_Y" localSheetId="3" hidden="1">#REF!</definedName>
    <definedName name="_Regression_Y" localSheetId="7" hidden="1">#REF!</definedName>
    <definedName name="_Regression_Y" hidden="1">#REF!</definedName>
    <definedName name="_res1">#REF!</definedName>
    <definedName name="_res2">#REF!</definedName>
    <definedName name="_RES9397" localSheetId="2">#REF!</definedName>
    <definedName name="_RES9397" localSheetId="6">#REF!</definedName>
    <definedName name="_RES9397" localSheetId="3">#REF!</definedName>
    <definedName name="_RES9397" localSheetId="7">#REF!</definedName>
    <definedName name="_RES9397">#REF!</definedName>
    <definedName name="_rez2">'[7]PAGOS VIGENCIA t'!$A$57:$AH$108</definedName>
    <definedName name="_rez3">[7]PAGORES!$A$1:$M$37</definedName>
    <definedName name="_rez4">[7]PAGORES!$O$1:$AN$43</definedName>
    <definedName name="_Table1_Out" localSheetId="4" hidden="1">[10]CARBOCOL!#REF!</definedName>
    <definedName name="_Table1_Out" localSheetId="8" hidden="1">[10]CARBOCOL!#REF!</definedName>
    <definedName name="_Table1_Out" localSheetId="2" hidden="1">[10]CARBOCOL!#REF!</definedName>
    <definedName name="_Table1_Out" localSheetId="6" hidden="1">[10]CARBOCOL!#REF!</definedName>
    <definedName name="_Table1_Out" localSheetId="3" hidden="1">[10]CARBOCOL!#REF!</definedName>
    <definedName name="_Table1_Out" localSheetId="7" hidden="1">[10]CARBOCOL!#REF!</definedName>
    <definedName name="_Table1_Out" hidden="1">[10]CARBOCOL!#REF!</definedName>
    <definedName name="_Table2_In2" localSheetId="4" hidden="1">[11]ANUAL1!#REF!</definedName>
    <definedName name="_Table2_In2" localSheetId="8" hidden="1">[11]ANUAL1!#REF!</definedName>
    <definedName name="_Table2_In2" localSheetId="2" hidden="1">[11]ANUAL1!#REF!</definedName>
    <definedName name="_Table2_In2" localSheetId="6" hidden="1">[11]ANUAL1!#REF!</definedName>
    <definedName name="_Table2_In2" localSheetId="3" hidden="1">[11]ANUAL1!#REF!</definedName>
    <definedName name="_Table2_In2" localSheetId="7" hidden="1">[11]ANUAL1!#REF!</definedName>
    <definedName name="_Table2_In2" hidden="1">[11]ANUAL1!#REF!</definedName>
    <definedName name="_Table2_Out" localSheetId="2" hidden="1">[10]CARBOCOL!#REF!</definedName>
    <definedName name="_Table2_Out" localSheetId="6" hidden="1">[10]CARBOCOL!#REF!</definedName>
    <definedName name="_Table2_Out" localSheetId="3" hidden="1">[10]CARBOCOL!#REF!</definedName>
    <definedName name="_Table2_Out" localSheetId="7" hidden="1">[10]CARBOCOL!#REF!</definedName>
    <definedName name="_Table2_Out" hidden="1">[10]CARBOCOL!#REF!</definedName>
    <definedName name="_TC91">[1]ENTRADA!#REF!</definedName>
    <definedName name="_var1" localSheetId="2">'[5]98-2002'!#REF!</definedName>
    <definedName name="_var1" localSheetId="6">'[5]98-2002'!#REF!</definedName>
    <definedName name="_var1">'[5]98-2002'!#REF!</definedName>
    <definedName name="A" localSheetId="4">#REF!</definedName>
    <definedName name="A" localSheetId="8">#REF!</definedName>
    <definedName name="A" localSheetId="2">#REF!</definedName>
    <definedName name="A" localSheetId="6">#REF!</definedName>
    <definedName name="A" localSheetId="3">#REF!</definedName>
    <definedName name="A" localSheetId="7">#REF!</definedName>
    <definedName name="A">#REF!</definedName>
    <definedName name="A_impresión_IM" localSheetId="4">#REF!</definedName>
    <definedName name="A_impresión_IM" localSheetId="8">#REF!</definedName>
    <definedName name="A_impresión_IM" localSheetId="2">#REF!</definedName>
    <definedName name="A_impresión_IM" localSheetId="6">#REF!</definedName>
    <definedName name="A_impresión_IM" localSheetId="3">#REF!</definedName>
    <definedName name="A_impresión_IM" localSheetId="7">#REF!</definedName>
    <definedName name="A_impresión_IM">#REF!</definedName>
    <definedName name="AA" localSheetId="2">#REF!</definedName>
    <definedName name="AA" localSheetId="6">#REF!</definedName>
    <definedName name="AA" localSheetId="3">#REF!</definedName>
    <definedName name="AA" localSheetId="7">#REF!</definedName>
    <definedName name="AA">#REF!</definedName>
    <definedName name="AAA">[12]proyecINGRESOS99!$L$1:$T$97</definedName>
    <definedName name="Abr">[13]BCol!$S$3</definedName>
    <definedName name="ad" hidden="1">{"empresa",#N/A,FALSE,"xEMPRESA"}</definedName>
    <definedName name="Adic">[13]BCol!$AA$4</definedName>
    <definedName name="Ago">[13]BCol!$W$3</definedName>
    <definedName name="Ajustado" localSheetId="4">#REF!</definedName>
    <definedName name="Ajustado" localSheetId="8">#REF!</definedName>
    <definedName name="Ajustado" localSheetId="2">#REF!</definedName>
    <definedName name="Ajustado" localSheetId="6">#REF!</definedName>
    <definedName name="Ajustado" localSheetId="3">#REF!</definedName>
    <definedName name="Ajustado" localSheetId="7">#REF!</definedName>
    <definedName name="Ajustado">#REF!</definedName>
    <definedName name="ANEXO_No." localSheetId="2">#REF!</definedName>
    <definedName name="ANEXO_No." localSheetId="6">#REF!</definedName>
    <definedName name="ANEXO_No." localSheetId="3">#REF!</definedName>
    <definedName name="ANEXO_No." localSheetId="7">#REF!</definedName>
    <definedName name="ANEXO_No.">#REF!</definedName>
    <definedName name="ANEXO_No._5" localSheetId="2">#REF!</definedName>
    <definedName name="ANEXO_No._5" localSheetId="6">#REF!</definedName>
    <definedName name="ANEXO_No._5" localSheetId="3">#REF!</definedName>
    <definedName name="ANEXO_No._5" localSheetId="7">#REF!</definedName>
    <definedName name="ANEXO_No._5">#REF!</definedName>
    <definedName name="APLAZAMIENTOS">#REF!</definedName>
    <definedName name="aprnac" localSheetId="2">[14]GASTOS!#REF!</definedName>
    <definedName name="aprnac" localSheetId="6">[14]GASTOS!#REF!</definedName>
    <definedName name="aprnac" localSheetId="3">[14]GASTOS!#REF!</definedName>
    <definedName name="aprnac" localSheetId="7">[14]GASTOS!#REF!</definedName>
    <definedName name="aprnac">[14]GASTOS!#REF!</definedName>
    <definedName name="APROPIACIONES_PAC_Y_REZAGO_1999___2000" localSheetId="4">#REF!</definedName>
    <definedName name="APROPIACIONES_PAC_Y_REZAGO_1999___2000" localSheetId="8">#REF!</definedName>
    <definedName name="APROPIACIONES_PAC_Y_REZAGO_1999___2000" localSheetId="2">#REF!</definedName>
    <definedName name="APROPIACIONES_PAC_Y_REZAGO_1999___2000" localSheetId="6">#REF!</definedName>
    <definedName name="APROPIACIONES_PAC_Y_REZAGO_1999___2000" localSheetId="3">#REF!</definedName>
    <definedName name="APROPIACIONES_PAC_Y_REZAGO_1999___2000" localSheetId="7">#REF!</definedName>
    <definedName name="APROPIACIONES_PAC_Y_REZAGO_1999___2000">#REF!</definedName>
    <definedName name="aprprp" localSheetId="4">[14]GASTOS!#REF!</definedName>
    <definedName name="aprprp" localSheetId="8">[14]GASTOS!#REF!</definedName>
    <definedName name="aprprp" localSheetId="2">[14]GASTOS!#REF!</definedName>
    <definedName name="aprprp" localSheetId="6">[14]GASTOS!#REF!</definedName>
    <definedName name="aprprp" localSheetId="3">[14]GASTOS!#REF!</definedName>
    <definedName name="aprprp" localSheetId="7">[14]GASTOS!#REF!</definedName>
    <definedName name="aprprp">[14]GASTOS!#REF!</definedName>
    <definedName name="arp" localSheetId="4">#REF!</definedName>
    <definedName name="arp" localSheetId="8">#REF!</definedName>
    <definedName name="arp" localSheetId="2">#REF!</definedName>
    <definedName name="arp" localSheetId="6">#REF!</definedName>
    <definedName name="arp" localSheetId="3">#REF!</definedName>
    <definedName name="arp" localSheetId="7">#REF!</definedName>
    <definedName name="arp">#REF!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asigbas" localSheetId="4">#REF!</definedName>
    <definedName name="asigbas" localSheetId="8">#REF!</definedName>
    <definedName name="asigbas" localSheetId="2">#REF!</definedName>
    <definedName name="asigbas" localSheetId="6">#REF!</definedName>
    <definedName name="asigbas" localSheetId="3">#REF!</definedName>
    <definedName name="asigbas" localSheetId="7">#REF!</definedName>
    <definedName name="asigbas">#REF!</definedName>
    <definedName name="asigbasempu" localSheetId="4">#REF!</definedName>
    <definedName name="asigbasempu" localSheetId="8">#REF!</definedName>
    <definedName name="asigbasempu" localSheetId="2">#REF!</definedName>
    <definedName name="asigbasempu" localSheetId="6">#REF!</definedName>
    <definedName name="asigbasempu" localSheetId="3">#REF!</definedName>
    <definedName name="asigbasempu" localSheetId="7">#REF!</definedName>
    <definedName name="asigbasempu">#REF!</definedName>
    <definedName name="asigbasisten" localSheetId="2">#REF!</definedName>
    <definedName name="asigbasisten" localSheetId="6">#REF!</definedName>
    <definedName name="asigbasisten" localSheetId="3">#REF!</definedName>
    <definedName name="asigbasisten" localSheetId="7">#REF!</definedName>
    <definedName name="asigbasisten">#REF!</definedName>
    <definedName name="asigmen" localSheetId="2">#REF!</definedName>
    <definedName name="asigmen" localSheetId="6">#REF!</definedName>
    <definedName name="asigmen" localSheetId="3">#REF!</definedName>
    <definedName name="asigmen" localSheetId="7">#REF!</definedName>
    <definedName name="asigmen">#REF!</definedName>
    <definedName name="auxalm" localSheetId="2">#REF!</definedName>
    <definedName name="auxalm" localSheetId="6">#REF!</definedName>
    <definedName name="auxalm" localSheetId="3">#REF!</definedName>
    <definedName name="auxalm" localSheetId="7">#REF!</definedName>
    <definedName name="auxalm">#REF!</definedName>
    <definedName name="B" localSheetId="2">#REF!</definedName>
    <definedName name="B" localSheetId="6">#REF!</definedName>
    <definedName name="B" localSheetId="3">#REF!</definedName>
    <definedName name="B" localSheetId="7">#REF!</definedName>
    <definedName name="B">#REF!</definedName>
    <definedName name="_xlnm.Database">#REF!</definedName>
    <definedName name="basnac" localSheetId="2">[14]GASTOS!#REF!</definedName>
    <definedName name="basnac" localSheetId="6">[14]GASTOS!#REF!</definedName>
    <definedName name="basnac" localSheetId="3">[14]GASTOS!#REF!</definedName>
    <definedName name="basnac" localSheetId="7">[14]GASTOS!#REF!</definedName>
    <definedName name="basnac">[14]GASTOS!#REF!</definedName>
    <definedName name="basprp" localSheetId="2">[14]GASTOS!#REF!</definedName>
    <definedName name="basprp" localSheetId="6">[14]GASTOS!#REF!</definedName>
    <definedName name="basprp" localSheetId="3">[14]GASTOS!#REF!</definedName>
    <definedName name="basprp" localSheetId="7">[14]GASTOS!#REF!</definedName>
    <definedName name="basprp">[14]GASTOS!#REF!</definedName>
    <definedName name="BB" localSheetId="4">#REF!</definedName>
    <definedName name="BB" localSheetId="8">#REF!</definedName>
    <definedName name="BB" localSheetId="2">#REF!</definedName>
    <definedName name="BB" localSheetId="6">#REF!</definedName>
    <definedName name="BB" localSheetId="3">#REF!</definedName>
    <definedName name="BB" localSheetId="7">#REF!</definedName>
    <definedName name="BB">#REF!</definedName>
    <definedName name="bnño4swrlnaplnmfgmn" hidden="1">{#N/A,#N/A,FALSE,"informes"}</definedName>
    <definedName name="bonser" localSheetId="4">#REF!</definedName>
    <definedName name="bonser" localSheetId="8">#REF!</definedName>
    <definedName name="bonser" localSheetId="2">#REF!</definedName>
    <definedName name="bonser" localSheetId="6">#REF!</definedName>
    <definedName name="bonser" localSheetId="3">#REF!</definedName>
    <definedName name="bonser" localSheetId="7">#REF!</definedName>
    <definedName name="bonser">#REF!</definedName>
    <definedName name="BORD1">[1]ENTRADA!#REF!</definedName>
    <definedName name="BORD2">[1]ENTRADA!#REF!</definedName>
    <definedName name="bsgdkjnbaklde" hidden="1">{"INGRESOS DOLARES",#N/A,FALSE,"informes"}</definedName>
    <definedName name="CARBOCRECIM" localSheetId="4">#REF!</definedName>
    <definedName name="CARBOCRECIM" localSheetId="8">#REF!</definedName>
    <definedName name="CARBOCRECIM" localSheetId="2">#REF!</definedName>
    <definedName name="CARBOCRECIM" localSheetId="6">#REF!</definedName>
    <definedName name="CARBOCRECIM" localSheetId="3">#REF!</definedName>
    <definedName name="CARBOCRECIM" localSheetId="7">#REF!</definedName>
    <definedName name="CARBOCRECIM">#REF!</definedName>
    <definedName name="CARBOPESOS" localSheetId="2">#REF!</definedName>
    <definedName name="CARBOPESOS" localSheetId="6">#REF!</definedName>
    <definedName name="CARBOPESOS" localSheetId="3">#REF!</definedName>
    <definedName name="CARBOPESOS" localSheetId="7">#REF!</definedName>
    <definedName name="CARBOPESOS">#REF!</definedName>
    <definedName name="CARBOPIB" localSheetId="2">#REF!</definedName>
    <definedName name="CARBOPIB" localSheetId="6">#REF!</definedName>
    <definedName name="CARBOPIB" localSheetId="3">#REF!</definedName>
    <definedName name="CARBOPIB" localSheetId="7">#REF!</definedName>
    <definedName name="CARBOPIB">#REF!</definedName>
    <definedName name="castigocuadro2">'[15]CUA1-3'!$Y$1:$AD$93</definedName>
    <definedName name="CC" localSheetId="4">#REF!</definedName>
    <definedName name="CC" localSheetId="8">#REF!</definedName>
    <definedName name="CC" localSheetId="2">#REF!</definedName>
    <definedName name="CC" localSheetId="6">#REF!</definedName>
    <definedName name="CC" localSheetId="3">#REF!</definedName>
    <definedName name="CC" localSheetId="7">#REF!</definedName>
    <definedName name="CC">#REF!</definedName>
    <definedName name="cccccccccccc" localSheetId="4">#REF!</definedName>
    <definedName name="cccccccccccc" localSheetId="8">#REF!</definedName>
    <definedName name="cccccccccccc" localSheetId="2">#REF!</definedName>
    <definedName name="cccccccccccc" localSheetId="6">#REF!</definedName>
    <definedName name="cccccccccccc" localSheetId="3">#REF!</definedName>
    <definedName name="cccccccccccc" localSheetId="7">#REF!</definedName>
    <definedName name="cccccccccccc">#REF!</definedName>
    <definedName name="ccccccccccccccccc" localSheetId="4">#REF!</definedName>
    <definedName name="ccccccccccccccccc" localSheetId="8">#REF!</definedName>
    <definedName name="ccccccccccccccccc" localSheetId="2">#REF!</definedName>
    <definedName name="ccccccccccccccccc" localSheetId="6">#REF!</definedName>
    <definedName name="ccccccccccccccccc" localSheetId="3">#REF!</definedName>
    <definedName name="ccccccccccccccccc" localSheetId="7">#REF!</definedName>
    <definedName name="ccccccccccccccccc">#REF!</definedName>
    <definedName name="COL_MENU" localSheetId="4">[16]RESUMEN!#REF!</definedName>
    <definedName name="COL_MENU" localSheetId="8">[16]RESUMEN!#REF!</definedName>
    <definedName name="COL_MENU" localSheetId="2">[16]RESUMEN!#REF!</definedName>
    <definedName name="COL_MENU" localSheetId="6">[16]RESUMEN!#REF!</definedName>
    <definedName name="COL_MENU" localSheetId="3">[16]RESUMEN!#REF!</definedName>
    <definedName name="COL_MENU" localSheetId="7">[16]RESUMEN!#REF!</definedName>
    <definedName name="COL_MENU">[16]RESUMEN!#REF!</definedName>
    <definedName name="COLUM00PESOS" localSheetId="4">#REF!</definedName>
    <definedName name="COLUM00PESOS" localSheetId="8">#REF!</definedName>
    <definedName name="COLUM00PESOS" localSheetId="2">#REF!</definedName>
    <definedName name="COLUM00PESOS" localSheetId="6">#REF!</definedName>
    <definedName name="COLUM00PESOS" localSheetId="3">#REF!</definedName>
    <definedName name="COLUM00PESOS" localSheetId="7">#REF!</definedName>
    <definedName name="COLUM00PESOS">#REF!</definedName>
    <definedName name="COLUM00PIB" localSheetId="4">#REF!</definedName>
    <definedName name="COLUM00PIB" localSheetId="8">#REF!</definedName>
    <definedName name="COLUM00PIB" localSheetId="2">#REF!</definedName>
    <definedName name="COLUM00PIB" localSheetId="6">#REF!</definedName>
    <definedName name="COLUM00PIB" localSheetId="3">#REF!</definedName>
    <definedName name="COLUM00PIB" localSheetId="7">#REF!</definedName>
    <definedName name="COLUM00PIB">#REF!</definedName>
    <definedName name="COLUM01PESOS" localSheetId="4">#REF!</definedName>
    <definedName name="COLUM01PESOS" localSheetId="8">#REF!</definedName>
    <definedName name="COLUM01PESOS" localSheetId="2">#REF!</definedName>
    <definedName name="COLUM01PESOS" localSheetId="6">#REF!</definedName>
    <definedName name="COLUM01PESOS" localSheetId="3">#REF!</definedName>
    <definedName name="COLUM01PESOS" localSheetId="7">#REF!</definedName>
    <definedName name="COLUM01PESOS">#REF!</definedName>
    <definedName name="COLUM01PIB" localSheetId="2">#REF!</definedName>
    <definedName name="COLUM01PIB" localSheetId="6">#REF!</definedName>
    <definedName name="COLUM01PIB" localSheetId="3">#REF!</definedName>
    <definedName name="COLUM01PIB" localSheetId="7">#REF!</definedName>
    <definedName name="COLUM01PIB">#REF!</definedName>
    <definedName name="COLUM02PESOS" localSheetId="2">#REF!</definedName>
    <definedName name="COLUM02PESOS" localSheetId="6">#REF!</definedName>
    <definedName name="COLUM02PESOS" localSheetId="3">#REF!</definedName>
    <definedName name="COLUM02PESOS" localSheetId="7">#REF!</definedName>
    <definedName name="COLUM02PESOS">#REF!</definedName>
    <definedName name="COLUM02PIB" localSheetId="2">#REF!</definedName>
    <definedName name="COLUM02PIB" localSheetId="6">#REF!</definedName>
    <definedName name="COLUM02PIB" localSheetId="3">#REF!</definedName>
    <definedName name="COLUM02PIB" localSheetId="7">#REF!</definedName>
    <definedName name="COLUM02PIB">#REF!</definedName>
    <definedName name="COLUM03PESOS" localSheetId="2">#REF!</definedName>
    <definedName name="COLUM03PESOS" localSheetId="6">#REF!</definedName>
    <definedName name="COLUM03PESOS" localSheetId="3">#REF!</definedName>
    <definedName name="COLUM03PESOS" localSheetId="7">#REF!</definedName>
    <definedName name="COLUM03PESOS">#REF!</definedName>
    <definedName name="COLUM03PIB" localSheetId="2">#REF!</definedName>
    <definedName name="COLUM03PIB" localSheetId="6">#REF!</definedName>
    <definedName name="COLUM03PIB" localSheetId="3">#REF!</definedName>
    <definedName name="COLUM03PIB" localSheetId="7">#REF!</definedName>
    <definedName name="COLUM03PIB">#REF!</definedName>
    <definedName name="COLUM04PESOS" localSheetId="2">#REF!</definedName>
    <definedName name="COLUM04PESOS" localSheetId="6">#REF!</definedName>
    <definedName name="COLUM04PESOS" localSheetId="3">#REF!</definedName>
    <definedName name="COLUM04PESOS" localSheetId="7">#REF!</definedName>
    <definedName name="COLUM04PESOS">#REF!</definedName>
    <definedName name="COLUM04PIB" localSheetId="2">#REF!</definedName>
    <definedName name="COLUM04PIB" localSheetId="6">#REF!</definedName>
    <definedName name="COLUM04PIB" localSheetId="3">#REF!</definedName>
    <definedName name="COLUM04PIB" localSheetId="7">#REF!</definedName>
    <definedName name="COLUM04PIB">#REF!</definedName>
    <definedName name="COLUM05PESOS" localSheetId="2">#REF!</definedName>
    <definedName name="COLUM05PESOS" localSheetId="6">#REF!</definedName>
    <definedName name="COLUM05PESOS" localSheetId="3">#REF!</definedName>
    <definedName name="COLUM05PESOS" localSheetId="7">#REF!</definedName>
    <definedName name="COLUM05PESOS">#REF!</definedName>
    <definedName name="COLUM05PIB" localSheetId="2">#REF!</definedName>
    <definedName name="COLUM05PIB" localSheetId="6">#REF!</definedName>
    <definedName name="COLUM05PIB" localSheetId="3">#REF!</definedName>
    <definedName name="COLUM05PIB" localSheetId="7">#REF!</definedName>
    <definedName name="COLUM05PIB">#REF!</definedName>
    <definedName name="COLUM06PESOS" localSheetId="2">#REF!</definedName>
    <definedName name="COLUM06PESOS" localSheetId="6">#REF!</definedName>
    <definedName name="COLUM06PESOS" localSheetId="3">#REF!</definedName>
    <definedName name="COLUM06PESOS" localSheetId="7">#REF!</definedName>
    <definedName name="COLUM06PESOS">#REF!</definedName>
    <definedName name="COLUM06PIB" localSheetId="2">#REF!</definedName>
    <definedName name="COLUM06PIB" localSheetId="6">#REF!</definedName>
    <definedName name="COLUM06PIB" localSheetId="3">#REF!</definedName>
    <definedName name="COLUM06PIB" localSheetId="7">#REF!</definedName>
    <definedName name="COLUM06PIB">#REF!</definedName>
    <definedName name="COLUM07PESOS" localSheetId="2">#REF!</definedName>
    <definedName name="COLUM07PESOS" localSheetId="6">#REF!</definedName>
    <definedName name="COLUM07PESOS" localSheetId="3">#REF!</definedName>
    <definedName name="COLUM07PESOS" localSheetId="7">#REF!</definedName>
    <definedName name="COLUM07PESOS">#REF!</definedName>
    <definedName name="COLUM07PIB" localSheetId="2">#REF!</definedName>
    <definedName name="COLUM07PIB" localSheetId="6">#REF!</definedName>
    <definedName name="COLUM07PIB" localSheetId="3">#REF!</definedName>
    <definedName name="COLUM07PIB" localSheetId="7">#REF!</definedName>
    <definedName name="COLUM07PIB">#REF!</definedName>
    <definedName name="COLUM98PESOS" localSheetId="2">#REF!</definedName>
    <definedName name="COLUM98PESOS" localSheetId="6">#REF!</definedName>
    <definedName name="COLUM98PESOS" localSheetId="3">#REF!</definedName>
    <definedName name="COLUM98PESOS" localSheetId="7">#REF!</definedName>
    <definedName name="COLUM98PESOS">#REF!</definedName>
    <definedName name="COLUM98PIB" localSheetId="2">#REF!</definedName>
    <definedName name="COLUM98PIB" localSheetId="6">#REF!</definedName>
    <definedName name="COLUM98PIB" localSheetId="3">#REF!</definedName>
    <definedName name="COLUM98PIB" localSheetId="7">#REF!</definedName>
    <definedName name="COLUM98PIB">#REF!</definedName>
    <definedName name="COLUM99PESOS" localSheetId="2">#REF!</definedName>
    <definedName name="COLUM99PESOS" localSheetId="6">#REF!</definedName>
    <definedName name="COLUM99PESOS" localSheetId="3">#REF!</definedName>
    <definedName name="COLUM99PESOS" localSheetId="7">#REF!</definedName>
    <definedName name="COLUM99PESOS">#REF!</definedName>
    <definedName name="COLUM99PIB" localSheetId="2">#REF!</definedName>
    <definedName name="COLUM99PIB" localSheetId="6">#REF!</definedName>
    <definedName name="COLUM99PIB" localSheetId="3">#REF!</definedName>
    <definedName name="COLUM99PIB" localSheetId="7">#REF!</definedName>
    <definedName name="COLUM99PIB">#REF!</definedName>
    <definedName name="COMPOSICION_DEL_PRESUPUESTO_DE_RENTAS_DE_LA_NACION">'[12]proyecINGRESOS99 (det)'!$V$98:$AH$145</definedName>
    <definedName name="CONCENTRACIONESPROPIOS" hidden="1">{"empresa",#N/A,FALSE,"xEMPRESA"}</definedName>
    <definedName name="Confis" localSheetId="4">#REF!</definedName>
    <definedName name="Confis" localSheetId="8">#REF!</definedName>
    <definedName name="Confis" localSheetId="2">#REF!</definedName>
    <definedName name="Confis" localSheetId="6">#REF!</definedName>
    <definedName name="Confis" localSheetId="3">#REF!</definedName>
    <definedName name="Confis" localSheetId="7">#REF!</definedName>
    <definedName name="Confis">#REF!</definedName>
    <definedName name="CONSEJOMINISTROSI">#REF!</definedName>
    <definedName name="consol" localSheetId="4">#REF!</definedName>
    <definedName name="consol" localSheetId="8">#REF!</definedName>
    <definedName name="consol" localSheetId="2">#REF!</definedName>
    <definedName name="consol" localSheetId="6">#REF!</definedName>
    <definedName name="consol" localSheetId="3">#REF!</definedName>
    <definedName name="consol" localSheetId="7">#REF!</definedName>
    <definedName name="consol">#REF!</definedName>
    <definedName name="CONSOLIDADO">#REF!</definedName>
    <definedName name="CRBLO00_" localSheetId="4">#REF!</definedName>
    <definedName name="CRBLO00_" localSheetId="8">#REF!</definedName>
    <definedName name="CRBLO00_" localSheetId="2">#REF!</definedName>
    <definedName name="CRBLO00_" localSheetId="6">#REF!</definedName>
    <definedName name="CRBLO00_" localSheetId="3">#REF!</definedName>
    <definedName name="CRBLO00_" localSheetId="7">#REF!</definedName>
    <definedName name="CRBLO00_">#REF!</definedName>
    <definedName name="CRBLO93_" localSheetId="2">#REF!</definedName>
    <definedName name="CRBLO93_" localSheetId="6">#REF!</definedName>
    <definedName name="CRBLO93_" localSheetId="3">#REF!</definedName>
    <definedName name="CRBLO93_" localSheetId="7">#REF!</definedName>
    <definedName name="CRBLO93_">#REF!</definedName>
    <definedName name="CRBLO94_" localSheetId="2">#REF!</definedName>
    <definedName name="CRBLO94_" localSheetId="6">#REF!</definedName>
    <definedName name="CRBLO94_" localSheetId="3">#REF!</definedName>
    <definedName name="CRBLO94_" localSheetId="7">#REF!</definedName>
    <definedName name="CRBLO94_">#REF!</definedName>
    <definedName name="CRBLO95_" localSheetId="2">#REF!</definedName>
    <definedName name="CRBLO95_" localSheetId="6">#REF!</definedName>
    <definedName name="CRBLO95_" localSheetId="3">#REF!</definedName>
    <definedName name="CRBLO95_" localSheetId="7">#REF!</definedName>
    <definedName name="CRBLO95_">#REF!</definedName>
    <definedName name="CRBLO96_" localSheetId="2">#REF!</definedName>
    <definedName name="CRBLO96_" localSheetId="6">#REF!</definedName>
    <definedName name="CRBLO96_" localSheetId="3">#REF!</definedName>
    <definedName name="CRBLO96_" localSheetId="7">#REF!</definedName>
    <definedName name="CRBLO96_">#REF!</definedName>
    <definedName name="CRBLO97_" localSheetId="2">#REF!</definedName>
    <definedName name="CRBLO97_" localSheetId="6">#REF!</definedName>
    <definedName name="CRBLO97_" localSheetId="3">#REF!</definedName>
    <definedName name="CRBLO97_" localSheetId="7">#REF!</definedName>
    <definedName name="CRBLO97_">#REF!</definedName>
    <definedName name="CRBLO98_" localSheetId="2">#REF!</definedName>
    <definedName name="CRBLO98_" localSheetId="6">#REF!</definedName>
    <definedName name="CRBLO98_" localSheetId="3">#REF!</definedName>
    <definedName name="CRBLO98_" localSheetId="7">#REF!</definedName>
    <definedName name="CRBLO98_">#REF!</definedName>
    <definedName name="CRBLO99_" localSheetId="2">#REF!</definedName>
    <definedName name="CRBLO99_" localSheetId="6">#REF!</definedName>
    <definedName name="CRBLO99_" localSheetId="3">#REF!</definedName>
    <definedName name="CRBLO99_" localSheetId="7">#REF!</definedName>
    <definedName name="CRBLO99_">#REF!</definedName>
    <definedName name="CRCOMB00_" localSheetId="2">#REF!</definedName>
    <definedName name="CRCOMB00_" localSheetId="6">#REF!</definedName>
    <definedName name="CRCOMB00_" localSheetId="3">#REF!</definedName>
    <definedName name="CRCOMB00_" localSheetId="7">#REF!</definedName>
    <definedName name="CRCOMB00_">#REF!</definedName>
    <definedName name="CRCOMB93_" localSheetId="2">#REF!</definedName>
    <definedName name="CRCOMB93_" localSheetId="6">#REF!</definedName>
    <definedName name="CRCOMB93_" localSheetId="3">#REF!</definedName>
    <definedName name="CRCOMB93_" localSheetId="7">#REF!</definedName>
    <definedName name="CRCOMB93_">#REF!</definedName>
    <definedName name="CRCOMB94_" localSheetId="2">#REF!</definedName>
    <definedName name="CRCOMB94_" localSheetId="6">#REF!</definedName>
    <definedName name="CRCOMB94_" localSheetId="3">#REF!</definedName>
    <definedName name="CRCOMB94_" localSheetId="7">#REF!</definedName>
    <definedName name="CRCOMB94_">#REF!</definedName>
    <definedName name="CRCOMB95_" localSheetId="2">#REF!</definedName>
    <definedName name="CRCOMB95_" localSheetId="6">#REF!</definedName>
    <definedName name="CRCOMB95_" localSheetId="3">#REF!</definedName>
    <definedName name="CRCOMB95_" localSheetId="7">#REF!</definedName>
    <definedName name="CRCOMB95_">#REF!</definedName>
    <definedName name="CRCOMB96_" localSheetId="2">#REF!</definedName>
    <definedName name="CRCOMB96_" localSheetId="6">#REF!</definedName>
    <definedName name="CRCOMB96_" localSheetId="3">#REF!</definedName>
    <definedName name="CRCOMB96_" localSheetId="7">#REF!</definedName>
    <definedName name="CRCOMB96_">#REF!</definedName>
    <definedName name="CRCOMB97_" localSheetId="2">#REF!</definedName>
    <definedName name="CRCOMB97_" localSheetId="6">#REF!</definedName>
    <definedName name="CRCOMB97_" localSheetId="3">#REF!</definedName>
    <definedName name="CRCOMB97_" localSheetId="7">#REF!</definedName>
    <definedName name="CRCOMB97_">#REF!</definedName>
    <definedName name="CRCOMB98_" localSheetId="2">#REF!</definedName>
    <definedName name="CRCOMB98_" localSheetId="6">#REF!</definedName>
    <definedName name="CRCOMB98_" localSheetId="3">#REF!</definedName>
    <definedName name="CRCOMB98_" localSheetId="7">#REF!</definedName>
    <definedName name="CRCOMB98_">#REF!</definedName>
    <definedName name="CRCOMB99_" localSheetId="2">#REF!</definedName>
    <definedName name="CRCOMB99_" localSheetId="6">#REF!</definedName>
    <definedName name="CRCOMB99_" localSheetId="3">#REF!</definedName>
    <definedName name="CRCOMB99_" localSheetId="7">#REF!</definedName>
    <definedName name="CRCOMB99_">#REF!</definedName>
    <definedName name="CRDEM00_" localSheetId="2">#REF!</definedName>
    <definedName name="CRDEM00_" localSheetId="6">#REF!</definedName>
    <definedName name="CRDEM00_" localSheetId="3">#REF!</definedName>
    <definedName name="CRDEM00_" localSheetId="7">#REF!</definedName>
    <definedName name="CRDEM00_">#REF!</definedName>
    <definedName name="CRDEM93_" localSheetId="2">#REF!</definedName>
    <definedName name="CRDEM93_" localSheetId="6">#REF!</definedName>
    <definedName name="CRDEM93_" localSheetId="3">#REF!</definedName>
    <definedName name="CRDEM93_" localSheetId="7">#REF!</definedName>
    <definedName name="CRDEM93_">#REF!</definedName>
    <definedName name="CRDEM94_" localSheetId="2">#REF!</definedName>
    <definedName name="CRDEM94_" localSheetId="6">#REF!</definedName>
    <definedName name="CRDEM94_" localSheetId="3">#REF!</definedName>
    <definedName name="CRDEM94_" localSheetId="7">#REF!</definedName>
    <definedName name="CRDEM94_">#REF!</definedName>
    <definedName name="CRDEM95_" localSheetId="2">#REF!</definedName>
    <definedName name="CRDEM95_" localSheetId="6">#REF!</definedName>
    <definedName name="CRDEM95_" localSheetId="3">#REF!</definedName>
    <definedName name="CRDEM95_" localSheetId="7">#REF!</definedName>
    <definedName name="CRDEM95_">#REF!</definedName>
    <definedName name="CRDEM96_" localSheetId="2">#REF!</definedName>
    <definedName name="CRDEM96_" localSheetId="6">#REF!</definedName>
    <definedName name="CRDEM96_" localSheetId="3">#REF!</definedName>
    <definedName name="CRDEM96_" localSheetId="7">#REF!</definedName>
    <definedName name="CRDEM96_">#REF!</definedName>
    <definedName name="CRDEM97_" localSheetId="2">#REF!</definedName>
    <definedName name="CRDEM97_" localSheetId="6">#REF!</definedName>
    <definedName name="CRDEM97_" localSheetId="3">#REF!</definedName>
    <definedName name="CRDEM97_" localSheetId="7">#REF!</definedName>
    <definedName name="CRDEM97_">#REF!</definedName>
    <definedName name="CRDEM98_" localSheetId="2">#REF!</definedName>
    <definedName name="CRDEM98_" localSheetId="6">#REF!</definedName>
    <definedName name="CRDEM98_" localSheetId="3">#REF!</definedName>
    <definedName name="CRDEM98_" localSheetId="7">#REF!</definedName>
    <definedName name="CRDEM98_">#REF!</definedName>
    <definedName name="CRDEM99_" localSheetId="2">#REF!</definedName>
    <definedName name="CRDEM99_" localSheetId="6">#REF!</definedName>
    <definedName name="CRDEM99_" localSheetId="3">#REF!</definedName>
    <definedName name="CRDEM99_" localSheetId="7">#REF!</definedName>
    <definedName name="CRDEM99_">#REF!</definedName>
    <definedName name="CREUF00_" localSheetId="2">#REF!</definedName>
    <definedName name="CREUF00_" localSheetId="6">#REF!</definedName>
    <definedName name="CREUF00_" localSheetId="3">#REF!</definedName>
    <definedName name="CREUF00_" localSheetId="7">#REF!</definedName>
    <definedName name="CREUF00_">#REF!</definedName>
    <definedName name="CREUF93_" localSheetId="2">#REF!</definedName>
    <definedName name="CREUF93_" localSheetId="6">#REF!</definedName>
    <definedName name="CREUF93_" localSheetId="3">#REF!</definedName>
    <definedName name="CREUF93_" localSheetId="7">#REF!</definedName>
    <definedName name="CREUF93_">#REF!</definedName>
    <definedName name="CREUF94_" localSheetId="2">#REF!</definedName>
    <definedName name="CREUF94_" localSheetId="6">#REF!</definedName>
    <definedName name="CREUF94_" localSheetId="3">#REF!</definedName>
    <definedName name="CREUF94_" localSheetId="7">#REF!</definedName>
    <definedName name="CREUF94_">#REF!</definedName>
    <definedName name="CREUF95_" localSheetId="2">#REF!</definedName>
    <definedName name="CREUF95_" localSheetId="6">#REF!</definedName>
    <definedName name="CREUF95_" localSheetId="3">#REF!</definedName>
    <definedName name="CREUF95_" localSheetId="7">#REF!</definedName>
    <definedName name="CREUF95_">#REF!</definedName>
    <definedName name="CREUF96_" localSheetId="2">#REF!</definedName>
    <definedName name="CREUF96_" localSheetId="6">#REF!</definedName>
    <definedName name="CREUF96_" localSheetId="3">#REF!</definedName>
    <definedName name="CREUF96_" localSheetId="7">#REF!</definedName>
    <definedName name="CREUF96_">#REF!</definedName>
    <definedName name="CREUF97_" localSheetId="2">#REF!</definedName>
    <definedName name="CREUF97_" localSheetId="6">#REF!</definedName>
    <definedName name="CREUF97_" localSheetId="3">#REF!</definedName>
    <definedName name="CREUF97_" localSheetId="7">#REF!</definedName>
    <definedName name="CREUF97_">#REF!</definedName>
    <definedName name="CREUF98_" localSheetId="2">#REF!</definedName>
    <definedName name="CREUF98_" localSheetId="6">#REF!</definedName>
    <definedName name="CREUF98_" localSheetId="3">#REF!</definedName>
    <definedName name="CREUF98_" localSheetId="7">#REF!</definedName>
    <definedName name="CREUF98_">#REF!</definedName>
    <definedName name="CREUF99_" localSheetId="2">#REF!</definedName>
    <definedName name="CREUF99_" localSheetId="6">#REF!</definedName>
    <definedName name="CREUF99_" localSheetId="3">#REF!</definedName>
    <definedName name="CREUF99_" localSheetId="7">#REF!</definedName>
    <definedName name="CREUF99_">#REF!</definedName>
    <definedName name="cruce" localSheetId="2">#REF!</definedName>
    <definedName name="cruce" localSheetId="6">#REF!</definedName>
    <definedName name="cruce" localSheetId="3">#REF!</definedName>
    <definedName name="cruce" localSheetId="7">#REF!</definedName>
    <definedName name="cruce">#REF!</definedName>
    <definedName name="CRUCE2" localSheetId="2">#REF!</definedName>
    <definedName name="CRUCE2" localSheetId="6">#REF!</definedName>
    <definedName name="CRUCE2" localSheetId="3">#REF!</definedName>
    <definedName name="CRUCE2" localSheetId="7">#REF!</definedName>
    <definedName name="CRUCE2">#REF!</definedName>
    <definedName name="CRUCE3" localSheetId="2">#REF!</definedName>
    <definedName name="CRUCE3" localSheetId="6">#REF!</definedName>
    <definedName name="CRUCE3" localSheetId="3">#REF!</definedName>
    <definedName name="CRUCE3" localSheetId="7">#REF!</definedName>
    <definedName name="CRUCE3">#REF!</definedName>
    <definedName name="CUA" localSheetId="2">#REF!</definedName>
    <definedName name="CUA" localSheetId="6">#REF!</definedName>
    <definedName name="CUA" localSheetId="3">#REF!</definedName>
    <definedName name="CUA" localSheetId="7">#REF!</definedName>
    <definedName name="CUA">#REF!</definedName>
    <definedName name="CUA18A" localSheetId="4" hidden="1">{"trimestre",#N/A,FALSE,"TRIMESTRE";"empresa",#N/A,FALSE,"xEMPRESA";"eaab",#N/A,FALSE,"EAAB";"epma",#N/A,FALSE,"EPMA";"emca",#N/A,FALSE,"EMCA"}</definedName>
    <definedName name="CUA18A" localSheetId="8" hidden="1">{"trimestre",#N/A,FALSE,"TRIMESTRE";"empresa",#N/A,FALSE,"xEMPRESA";"eaab",#N/A,FALSE,"EAAB";"epma",#N/A,FALSE,"EPMA";"emca",#N/A,FALSE,"EMCA"}</definedName>
    <definedName name="CUA18A" localSheetId="2" hidden="1">{"trimestre",#N/A,FALSE,"TRIMESTRE";"empresa",#N/A,FALSE,"xEMPRESA";"eaab",#N/A,FALSE,"EAAB";"epma",#N/A,FALSE,"EPMA";"emca",#N/A,FALSE,"EMCA"}</definedName>
    <definedName name="CUA18A" localSheetId="3" hidden="1">{"trimestre",#N/A,FALSE,"TRIMESTRE";"empresa",#N/A,FALSE,"xEMPRESA";"eaab",#N/A,FALSE,"EAAB";"epma",#N/A,FALSE,"EPMA";"emca",#N/A,FALSE,"EMCA"}</definedName>
    <definedName name="CUA18A" localSheetId="7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a" localSheetId="2">[9]APACDO!#REF!</definedName>
    <definedName name="Cua1a" localSheetId="6">[9]APACDO!#REF!</definedName>
    <definedName name="Cua1a" localSheetId="3">[9]APACDO!#REF!</definedName>
    <definedName name="Cua1a" localSheetId="7">[9]APACDO!#REF!</definedName>
    <definedName name="Cua1a">[9]APACDO!#REF!</definedName>
    <definedName name="Cuadro_2b1">[17]RESUOPE!$AE$150:$BB$224</definedName>
    <definedName name="Cuadro_de_Gasolina">'[18]MODELO DE GASOLINA'!$A$5</definedName>
    <definedName name="CUADRO_No._1" localSheetId="4">#REF!</definedName>
    <definedName name="CUADRO_No._1" localSheetId="8">#REF!</definedName>
    <definedName name="CUADRO_No._1" localSheetId="2">#REF!</definedName>
    <definedName name="CUADRO_No._1" localSheetId="6">#REF!</definedName>
    <definedName name="CUADRO_No._1" localSheetId="3">#REF!</definedName>
    <definedName name="CUADRO_No._1" localSheetId="7">#REF!</definedName>
    <definedName name="CUADRO_No._1">#REF!</definedName>
    <definedName name="CUADRO_No._10" localSheetId="4">#REF!</definedName>
    <definedName name="CUADRO_No._10" localSheetId="8">#REF!</definedName>
    <definedName name="CUADRO_No._10" localSheetId="2">#REF!</definedName>
    <definedName name="CUADRO_No._10" localSheetId="6">#REF!</definedName>
    <definedName name="CUADRO_No._10" localSheetId="3">#REF!</definedName>
    <definedName name="CUADRO_No._10" localSheetId="7">#REF!</definedName>
    <definedName name="CUADRO_No._10">#REF!</definedName>
    <definedName name="CUADRO_No._12" localSheetId="2">#REF!</definedName>
    <definedName name="CUADRO_No._12" localSheetId="6">#REF!</definedName>
    <definedName name="CUADRO_No._12" localSheetId="3">#REF!</definedName>
    <definedName name="CUADRO_No._12" localSheetId="7">#REF!</definedName>
    <definedName name="CUADRO_No._12">#REF!</definedName>
    <definedName name="CUADRO_No._13" localSheetId="2">#REF!</definedName>
    <definedName name="CUADRO_No._13" localSheetId="6">#REF!</definedName>
    <definedName name="CUADRO_No._13" localSheetId="3">#REF!</definedName>
    <definedName name="CUADRO_No._13" localSheetId="7">#REF!</definedName>
    <definedName name="CUADRO_No._13">#REF!</definedName>
    <definedName name="Cuadro_No._1a">[19]Hoja1!$B$3:$E$38</definedName>
    <definedName name="Cuadro_No._1b">[19]Hoja2!$L$3:$O$23</definedName>
    <definedName name="Cuadro_No._1C">[19]Hoja1!$B$50:$E$88</definedName>
    <definedName name="CUADRO_No._2" localSheetId="4">#REF!</definedName>
    <definedName name="CUADRO_No._2" localSheetId="8">#REF!</definedName>
    <definedName name="CUADRO_No._2" localSheetId="2">#REF!</definedName>
    <definedName name="CUADRO_No._2" localSheetId="6">#REF!</definedName>
    <definedName name="CUADRO_No._2" localSheetId="3">#REF!</definedName>
    <definedName name="CUADRO_No._2" localSheetId="7">#REF!</definedName>
    <definedName name="CUADRO_No._2">#REF!</definedName>
    <definedName name="CUADRO_No._3" localSheetId="4">#REF!</definedName>
    <definedName name="CUADRO_No._3" localSheetId="8">#REF!</definedName>
    <definedName name="CUADRO_No._3" localSheetId="2">#REF!</definedName>
    <definedName name="CUADRO_No._3" localSheetId="6">#REF!</definedName>
    <definedName name="CUADRO_No._3" localSheetId="3">#REF!</definedName>
    <definedName name="CUADRO_No._3" localSheetId="7">#REF!</definedName>
    <definedName name="CUADRO_No._3">#REF!</definedName>
    <definedName name="CUADRO_No._4" localSheetId="2">#REF!</definedName>
    <definedName name="CUADRO_No._4" localSheetId="6">#REF!</definedName>
    <definedName name="CUADRO_No._4" localSheetId="3">#REF!</definedName>
    <definedName name="CUADRO_No._4" localSheetId="7">#REF!</definedName>
    <definedName name="CUADRO_No._4">#REF!</definedName>
    <definedName name="CUADRO_No._5" localSheetId="2">#REF!</definedName>
    <definedName name="CUADRO_No._5" localSheetId="6">#REF!</definedName>
    <definedName name="CUADRO_No._5" localSheetId="3">#REF!</definedName>
    <definedName name="CUADRO_No._5" localSheetId="7">#REF!</definedName>
    <definedName name="CUADRO_No._5">#REF!</definedName>
    <definedName name="CUADRO_No._6" localSheetId="2">#REF!</definedName>
    <definedName name="CUADRO_No._6" localSheetId="6">#REF!</definedName>
    <definedName name="CUADRO_No._6" localSheetId="3">#REF!</definedName>
    <definedName name="CUADRO_No._6" localSheetId="7">#REF!</definedName>
    <definedName name="CUADRO_No._6">#REF!</definedName>
    <definedName name="CUADRO_No._6A" localSheetId="2">#REF!</definedName>
    <definedName name="CUADRO_No._6A" localSheetId="6">#REF!</definedName>
    <definedName name="CUADRO_No._6A" localSheetId="3">#REF!</definedName>
    <definedName name="CUADRO_No._6A" localSheetId="7">#REF!</definedName>
    <definedName name="CUADRO_No._6A">#REF!</definedName>
    <definedName name="CUADRO_No._7" localSheetId="2">#REF!</definedName>
    <definedName name="CUADRO_No._7" localSheetId="6">#REF!</definedName>
    <definedName name="CUADRO_No._7" localSheetId="3">#REF!</definedName>
    <definedName name="CUADRO_No._7" localSheetId="7">#REF!</definedName>
    <definedName name="CUADRO_No._7">#REF!</definedName>
    <definedName name="CUADRO_No._8" localSheetId="2">#REF!</definedName>
    <definedName name="CUADRO_No._8" localSheetId="6">#REF!</definedName>
    <definedName name="CUADRO_No._8" localSheetId="3">#REF!</definedName>
    <definedName name="CUADRO_No._8" localSheetId="7">#REF!</definedName>
    <definedName name="CUADRO_No._8">#REF!</definedName>
    <definedName name="CUADRO_No._9" localSheetId="2">#REF!</definedName>
    <definedName name="CUADRO_No._9" localSheetId="6">#REF!</definedName>
    <definedName name="CUADRO_No._9" localSheetId="3">#REF!</definedName>
    <definedName name="CUADRO_No._9" localSheetId="7">#REF!</definedName>
    <definedName name="CUADRO_No._9">#REF!</definedName>
    <definedName name="Cuadro_Transferencias">'[18]MODELO DE TRANSF.IMPUESTOS'!$A$4</definedName>
    <definedName name="Cuadro1" localSheetId="4">#REF!</definedName>
    <definedName name="Cuadro1" localSheetId="8">#REF!</definedName>
    <definedName name="Cuadro1" localSheetId="2">#REF!</definedName>
    <definedName name="Cuadro1" localSheetId="6">#REF!</definedName>
    <definedName name="Cuadro1" localSheetId="3">#REF!</definedName>
    <definedName name="Cuadro1" localSheetId="7">#REF!</definedName>
    <definedName name="Cuadro1">#REF!</definedName>
    <definedName name="Cuadro2" localSheetId="4">#REF!</definedName>
    <definedName name="Cuadro2" localSheetId="8">#REF!</definedName>
    <definedName name="Cuadro2" localSheetId="2">#REF!</definedName>
    <definedName name="Cuadro2" localSheetId="6">#REF!</definedName>
    <definedName name="Cuadro2" localSheetId="3">#REF!</definedName>
    <definedName name="Cuadro2" localSheetId="7">#REF!</definedName>
    <definedName name="Cuadro2">#REF!</definedName>
    <definedName name="Cuadro2b">[17]RESUOPE!$B$9:$AB$83</definedName>
    <definedName name="Cuadro3" localSheetId="4">#REF!</definedName>
    <definedName name="Cuadro3" localSheetId="8">#REF!</definedName>
    <definedName name="Cuadro3" localSheetId="2">#REF!</definedName>
    <definedName name="Cuadro3" localSheetId="6">#REF!</definedName>
    <definedName name="Cuadro3" localSheetId="3">#REF!</definedName>
    <definedName name="Cuadro3" localSheetId="7">#REF!</definedName>
    <definedName name="Cuadro3">#REF!</definedName>
    <definedName name="Cuadro4" localSheetId="4">#REF!</definedName>
    <definedName name="Cuadro4" localSheetId="8">#REF!</definedName>
    <definedName name="Cuadro4" localSheetId="2">#REF!</definedName>
    <definedName name="Cuadro4" localSheetId="6">#REF!</definedName>
    <definedName name="Cuadro4" localSheetId="3">#REF!</definedName>
    <definedName name="Cuadro4" localSheetId="7">#REF!</definedName>
    <definedName name="Cuadro4">#REF!</definedName>
    <definedName name="Cuadro5" localSheetId="4">#REF!</definedName>
    <definedName name="Cuadro5" localSheetId="8">#REF!</definedName>
    <definedName name="Cuadro5" localSheetId="2">#REF!</definedName>
    <definedName name="Cuadro5" localSheetId="6">#REF!</definedName>
    <definedName name="Cuadro5" localSheetId="3">#REF!</definedName>
    <definedName name="Cuadro5" localSheetId="7">#REF!</definedName>
    <definedName name="Cuadro5">#REF!</definedName>
    <definedName name="Cuadro6" localSheetId="2">#REF!</definedName>
    <definedName name="Cuadro6" localSheetId="6">#REF!</definedName>
    <definedName name="Cuadro6" localSheetId="3">#REF!</definedName>
    <definedName name="Cuadro6" localSheetId="7">#REF!</definedName>
    <definedName name="Cuadro6">#REF!</definedName>
    <definedName name="Cuadro7" localSheetId="2">#REF!</definedName>
    <definedName name="Cuadro7" localSheetId="6">#REF!</definedName>
    <definedName name="Cuadro7" localSheetId="3">#REF!</definedName>
    <definedName name="Cuadro7" localSheetId="7">#REF!</definedName>
    <definedName name="Cuadro7">#REF!</definedName>
    <definedName name="CUAINGRE" localSheetId="2">#REF!</definedName>
    <definedName name="CUAINGRE" localSheetId="6">#REF!</definedName>
    <definedName name="CUAINGRE" localSheetId="3">#REF!</definedName>
    <definedName name="CUAINGRE" localSheetId="7">#REF!</definedName>
    <definedName name="CUAINGRE">#REF!</definedName>
    <definedName name="Cwvu.ComparEneMar9697." localSheetId="4" hidden="1">'[20]Seguimiento CSF'!#REF!,'[20]Seguimiento CSF'!$A$30:$IV$34,'[20]Seguimiento CSF'!$A$104:$IV$104,'[20]Seguimiento CSF'!#REF!,'[20]Seguimiento CSF'!#REF!,'[20]Seguimiento CSF'!$A$124:$IV$125</definedName>
    <definedName name="Cwvu.ComparEneMar9697." localSheetId="8" hidden="1">'[20]Seguimiento CSF'!#REF!,'[20]Seguimiento CSF'!$A$30:$IV$34,'[20]Seguimiento CSF'!$A$104:$IV$104,'[20]Seguimiento CSF'!#REF!,'[20]Seguimiento CSF'!#REF!,'[20]Seguimiento CSF'!$A$124:$IV$125</definedName>
    <definedName name="Cwvu.ComparEneMar9697." localSheetId="2" hidden="1">'[20]Seguimiento CSF'!#REF!,'[20]Seguimiento CSF'!$A$30:$IV$34,'[20]Seguimiento CSF'!$A$104:$IV$104,'[20]Seguimiento CSF'!#REF!,'[20]Seguimiento CSF'!#REF!,'[20]Seguimiento CSF'!$A$124:$IV$125</definedName>
    <definedName name="Cwvu.ComparEneMar9697." localSheetId="6" hidden="1">'[20]Seguimiento CSF'!#REF!,'[20]Seguimiento CSF'!$A$30:$IV$34,'[20]Seguimiento CSF'!$A$104:$IV$104,'[20]Seguimiento CSF'!#REF!,'[20]Seguimiento CSF'!#REF!,'[20]Seguimiento CSF'!$A$124:$IV$125</definedName>
    <definedName name="Cwvu.ComparEneMar9697." localSheetId="3" hidden="1">'[20]Seguimiento CSF'!#REF!,'[20]Seguimiento CSF'!$30:$34,'[20]Seguimiento CSF'!$104:$104,'[20]Seguimiento CSF'!#REF!,'[20]Seguimiento CSF'!#REF!,'[20]Seguimiento CSF'!$124:$125</definedName>
    <definedName name="Cwvu.ComparEneMar9697." localSheetId="7" hidden="1">'[20]Seguimiento CSF'!#REF!,'[20]Seguimiento CSF'!$30:$34,'[20]Seguimiento CSF'!$104:$104,'[20]Seguimiento CSF'!#REF!,'[20]Seguimiento CSF'!#REF!,'[20]Seguimiento CSF'!$124:$125</definedName>
    <definedName name="Cwvu.ComparEneMar9697." hidden="1">'[20]Seguimiento CSF'!#REF!,'[20]Seguimiento CSF'!$A$30:$IV$34,'[20]Seguimiento CSF'!$A$104:$IV$104,'[20]Seguimiento CSF'!#REF!,'[20]Seguimiento CSF'!#REF!,'[20]Seguimiento CSF'!$A$124:$IV$125</definedName>
    <definedName name="Cwvu.EneFeb." localSheetId="4" hidden="1">'[20]Seguimiento CSF'!#REF!,'[20]Seguimiento CSF'!#REF!</definedName>
    <definedName name="Cwvu.EneFeb." localSheetId="8" hidden="1">'[20]Seguimiento CSF'!#REF!,'[20]Seguimiento CSF'!#REF!</definedName>
    <definedName name="Cwvu.EneFeb." localSheetId="2" hidden="1">'[20]Seguimiento CSF'!#REF!,'[20]Seguimiento CSF'!#REF!</definedName>
    <definedName name="Cwvu.EneFeb." localSheetId="6" hidden="1">'[20]Seguimiento CSF'!#REF!,'[20]Seguimiento CSF'!#REF!</definedName>
    <definedName name="Cwvu.EneFeb." localSheetId="3" hidden="1">'[20]Seguimiento CSF'!#REF!,'[20]Seguimiento CSF'!#REF!</definedName>
    <definedName name="Cwvu.EneFeb." localSheetId="7" hidden="1">'[20]Seguimiento CSF'!#REF!,'[20]Seguimiento CSF'!#REF!</definedName>
    <definedName name="Cwvu.EneFeb." hidden="1">'[20]Seguimiento CSF'!#REF!,'[20]Seguimiento CSF'!#REF!</definedName>
    <definedName name="Cwvu.EneMar." localSheetId="4" hidden="1">'[20]Seguimiento CSF'!#REF!,'[20]Seguimiento CSF'!$A$67:$IV$67,'[20]Seguimiento CSF'!#REF!,'[20]Seguimiento CSF'!#REF!</definedName>
    <definedName name="Cwvu.EneMar." localSheetId="8" hidden="1">'[20]Seguimiento CSF'!#REF!,'[20]Seguimiento CSF'!$A$67:$IV$67,'[20]Seguimiento CSF'!#REF!,'[20]Seguimiento CSF'!#REF!</definedName>
    <definedName name="Cwvu.EneMar." localSheetId="2" hidden="1">'[20]Seguimiento CSF'!#REF!,'[20]Seguimiento CSF'!$A$67:$IV$67,'[20]Seguimiento CSF'!#REF!,'[20]Seguimiento CSF'!#REF!</definedName>
    <definedName name="Cwvu.EneMar." localSheetId="6" hidden="1">'[20]Seguimiento CSF'!#REF!,'[20]Seguimiento CSF'!$A$67:$IV$67,'[20]Seguimiento CSF'!#REF!,'[20]Seguimiento CSF'!#REF!</definedName>
    <definedName name="Cwvu.EneMar." localSheetId="3" hidden="1">'[20]Seguimiento CSF'!#REF!,'[20]Seguimiento CSF'!$67:$67,'[20]Seguimiento CSF'!#REF!,'[20]Seguimiento CSF'!#REF!</definedName>
    <definedName name="Cwvu.EneMar." localSheetId="7" hidden="1">'[20]Seguimiento CSF'!#REF!,'[20]Seguimiento CSF'!$67:$67,'[20]Seguimiento CSF'!#REF!,'[20]Seguimiento CSF'!#REF!</definedName>
    <definedName name="Cwvu.EneMar." hidden="1">'[20]Seguimiento CSF'!#REF!,'[20]Seguimiento CSF'!$A$67:$IV$67,'[20]Seguimiento CSF'!#REF!,'[20]Seguimiento CSF'!#REF!</definedName>
    <definedName name="Cwvu.Formato._.Corto." localSheetId="4" hidden="1">'[20]Seguimiento CSF'!$A$11:$IV$12,'[20]Seguimiento CSF'!#REF!,'[20]Seguimiento CSF'!$A$45:$IV$46,'[20]Seguimiento CSF'!$A$48:$IV$57,'[20]Seguimiento CSF'!$A$61:$IV$63,'[20]Seguimiento CSF'!$A$65:$IV$66,'[20]Seguimiento CSF'!$A$72:$IV$82,'[20]Seguimiento CSF'!$A$89:$IV$92,'[20]Seguimiento CSF'!$A$114:$IV$116,'[20]Seguimiento CSF'!$A$118:$IV$122,'[20]Seguimiento CSF'!$A$129:$IV$132,'[20]Seguimiento CSF'!$A$134:$IV$135</definedName>
    <definedName name="Cwvu.Formato._.Corto." localSheetId="8" hidden="1">'[20]Seguimiento CSF'!$A$11:$IV$12,'[20]Seguimiento CSF'!#REF!,'[20]Seguimiento CSF'!$A$45:$IV$46,'[20]Seguimiento CSF'!$A$48:$IV$57,'[20]Seguimiento CSF'!$A$61:$IV$63,'[20]Seguimiento CSF'!$A$65:$IV$66,'[20]Seguimiento CSF'!$A$72:$IV$82,'[20]Seguimiento CSF'!$A$89:$IV$92,'[20]Seguimiento CSF'!$A$114:$IV$116,'[20]Seguimiento CSF'!$A$118:$IV$122,'[20]Seguimiento CSF'!$A$129:$IV$132,'[20]Seguimiento CSF'!$A$134:$IV$135</definedName>
    <definedName name="Cwvu.Formato._.Corto." localSheetId="2" hidden="1">'[20]Seguimiento CSF'!$A$11:$IV$12,'[20]Seguimiento CSF'!#REF!,'[20]Seguimiento CSF'!$A$45:$IV$46,'[20]Seguimiento CSF'!$A$48:$IV$57,'[20]Seguimiento CSF'!$A$61:$IV$63,'[20]Seguimiento CSF'!$A$65:$IV$66,'[20]Seguimiento CSF'!$A$72:$IV$82,'[20]Seguimiento CSF'!$A$89:$IV$92,'[20]Seguimiento CSF'!$A$114:$IV$116,'[20]Seguimiento CSF'!$A$118:$IV$122,'[20]Seguimiento CSF'!$A$129:$IV$132,'[20]Seguimiento CSF'!$A$134:$IV$135</definedName>
    <definedName name="Cwvu.Formato._.Corto." localSheetId="6" hidden="1">'[20]Seguimiento CSF'!$A$11:$IV$12,'[20]Seguimiento CSF'!#REF!,'[20]Seguimiento CSF'!$A$45:$IV$46,'[20]Seguimiento CSF'!$A$48:$IV$57,'[20]Seguimiento CSF'!$A$61:$IV$63,'[20]Seguimiento CSF'!$A$65:$IV$66,'[20]Seguimiento CSF'!$A$72:$IV$82,'[20]Seguimiento CSF'!$A$89:$IV$92,'[20]Seguimiento CSF'!$A$114:$IV$116,'[20]Seguimiento CSF'!$A$118:$IV$122,'[20]Seguimiento CSF'!$A$129:$IV$132,'[20]Seguimiento CSF'!$A$134:$IV$135</definedName>
    <definedName name="Cwvu.Formato._.Corto." localSheetId="3" hidden="1">'[20]Seguimiento CSF'!$11:$12,'[20]Seguimiento CSF'!#REF!,'[20]Seguimiento CSF'!$45:$46,'[20]Seguimiento CSF'!$48:$57,'[20]Seguimiento CSF'!$61:$63,'[20]Seguimiento CSF'!$65:$66,'[20]Seguimiento CSF'!$72:$82,'[20]Seguimiento CSF'!$89:$92,'[20]Seguimiento CSF'!$114:$116,'[20]Seguimiento CSF'!$118:$122,'[20]Seguimiento CSF'!$129:$132,'[20]Seguimiento CSF'!$134:$135</definedName>
    <definedName name="Cwvu.Formato._.Corto." localSheetId="7" hidden="1">'[20]Seguimiento CSF'!$11:$12,'[20]Seguimiento CSF'!#REF!,'[20]Seguimiento CSF'!$45:$46,'[20]Seguimiento CSF'!$48:$57,'[20]Seguimiento CSF'!$61:$63,'[20]Seguimiento CSF'!$65:$66,'[20]Seguimiento CSF'!$72:$82,'[20]Seguimiento CSF'!$89:$92,'[20]Seguimiento CSF'!$114:$116,'[20]Seguimiento CSF'!$118:$122,'[20]Seguimiento CSF'!$129:$132,'[20]Seguimiento CSF'!$134:$135</definedName>
    <definedName name="Cwvu.Formato._.Corto." hidden="1">'[20]Seguimiento CSF'!$A$11:$IV$12,'[20]Seguimiento CSF'!#REF!,'[20]Seguimiento CSF'!$A$45:$IV$46,'[20]Seguimiento CSF'!$A$48:$IV$57,'[20]Seguimiento CSF'!$A$61:$IV$63,'[20]Seguimiento CSF'!$A$65:$IV$66,'[20]Seguimiento CSF'!$A$72:$IV$82,'[20]Seguimiento CSF'!$A$89:$IV$92,'[20]Seguimiento CSF'!$A$114:$IV$116,'[20]Seguimiento CSF'!$A$118:$IV$122,'[20]Seguimiento CSF'!$A$129:$IV$132,'[20]Seguimiento CSF'!$A$134:$IV$135</definedName>
    <definedName name="Cwvu.Formato._.Total." localSheetId="4" hidden="1">'[20]Seguimiento CSF'!#REF!,'[20]Seguimiento CSF'!#REF!,'[20]Seguimiento CSF'!#REF!</definedName>
    <definedName name="Cwvu.Formato._.Total." localSheetId="8" hidden="1">'[20]Seguimiento CSF'!#REF!,'[20]Seguimiento CSF'!#REF!,'[20]Seguimiento CSF'!#REF!</definedName>
    <definedName name="Cwvu.Formato._.Total." localSheetId="2" hidden="1">'[20]Seguimiento CSF'!#REF!,'[20]Seguimiento CSF'!#REF!,'[20]Seguimiento CSF'!#REF!</definedName>
    <definedName name="Cwvu.Formato._.Total." localSheetId="6" hidden="1">'[20]Seguimiento CSF'!#REF!,'[20]Seguimiento CSF'!#REF!,'[20]Seguimiento CSF'!#REF!</definedName>
    <definedName name="Cwvu.Formato._.Total." localSheetId="3" hidden="1">'[20]Seguimiento CSF'!#REF!,'[20]Seguimiento CSF'!#REF!,'[20]Seguimiento CSF'!#REF!</definedName>
    <definedName name="Cwvu.Formato._.Total." localSheetId="7" hidden="1">'[20]Seguimiento CSF'!#REF!,'[20]Seguimiento CSF'!#REF!,'[20]Seguimiento CSF'!#REF!</definedName>
    <definedName name="Cwvu.Formato._.Total." hidden="1">'[20]Seguimiento CSF'!#REF!,'[20]Seguimiento CSF'!#REF!,'[20]Seguimiento CSF'!#REF!</definedName>
    <definedName name="d">'[21]Dolares ingresos'!$C$2:$U$48</definedName>
    <definedName name="DBALANCEFMI2" localSheetId="4">#REF!</definedName>
    <definedName name="DBALANCEFMI2" localSheetId="8">#REF!</definedName>
    <definedName name="DBALANCEFMI2" localSheetId="2">#REF!</definedName>
    <definedName name="DBALANCEFMI2" localSheetId="6">#REF!</definedName>
    <definedName name="DBALANCEFMI2" localSheetId="3">#REF!</definedName>
    <definedName name="DBALANCEFMI2" localSheetId="7">#REF!</definedName>
    <definedName name="DBALANCEFMI2">#REF!</definedName>
    <definedName name="debajo98" localSheetId="4">#REF!</definedName>
    <definedName name="debajo98" localSheetId="8">#REF!</definedName>
    <definedName name="debajo98" localSheetId="2">#REF!</definedName>
    <definedName name="debajo98" localSheetId="6">#REF!</definedName>
    <definedName name="debajo98" localSheetId="3">#REF!</definedName>
    <definedName name="debajo98" localSheetId="7">#REF!</definedName>
    <definedName name="debajo98">#REF!</definedName>
    <definedName name="DETALLE_" localSheetId="4">#REF!</definedName>
    <definedName name="DETALLE_" localSheetId="8">#REF!</definedName>
    <definedName name="DETALLE_" localSheetId="2">#REF!</definedName>
    <definedName name="DETALLE_" localSheetId="6">#REF!</definedName>
    <definedName name="DETALLE_" localSheetId="3">#REF!</definedName>
    <definedName name="DETALLE_" localSheetId="7">#REF!</definedName>
    <definedName name="DETALLE_">#REF!</definedName>
    <definedName name="DETALLE_DE_LA_COMPOSICION_DEL_PRESUPUESTO_DE_RENTAS_DE_LA_NACION">[12]proyecINGRESOS99!$A$1:$I$97</definedName>
    <definedName name="DETALLE1996" localSheetId="4">#REF!</definedName>
    <definedName name="DETALLE1996" localSheetId="8">#REF!</definedName>
    <definedName name="DETALLE1996" localSheetId="2">#REF!</definedName>
    <definedName name="DETALLE1996" localSheetId="6">#REF!</definedName>
    <definedName name="DETALLE1996" localSheetId="3">#REF!</definedName>
    <definedName name="DETALLE1996" localSheetId="7">#REF!</definedName>
    <definedName name="DETALLE1996">#REF!</definedName>
    <definedName name="DETALLE1997" localSheetId="4">#REF!</definedName>
    <definedName name="DETALLE1997" localSheetId="8">#REF!</definedName>
    <definedName name="DETALLE1997" localSheetId="2">#REF!</definedName>
    <definedName name="DETALLE1997" localSheetId="6">#REF!</definedName>
    <definedName name="DETALLE1997" localSheetId="3">#REF!</definedName>
    <definedName name="DETALLE1997" localSheetId="7">#REF!</definedName>
    <definedName name="DETALLE1997">#REF!</definedName>
    <definedName name="DETALLING" localSheetId="4">#REF!</definedName>
    <definedName name="DETALLING" localSheetId="8">#REF!</definedName>
    <definedName name="DETALLING" localSheetId="2">#REF!</definedName>
    <definedName name="DETALLING" localSheetId="6">#REF!</definedName>
    <definedName name="DETALLING" localSheetId="3">#REF!</definedName>
    <definedName name="DETALLING" localSheetId="7">#REF!</definedName>
    <definedName name="DETALLING">#REF!</definedName>
    <definedName name="deuda" localSheetId="2">#REF!</definedName>
    <definedName name="deuda" localSheetId="6">#REF!</definedName>
    <definedName name="deuda" localSheetId="3">#REF!</definedName>
    <definedName name="deuda" localSheetId="7">#REF!</definedName>
    <definedName name="deuda">#REF!</definedName>
    <definedName name="DEUDA_FLOTANTE_1990_1998" localSheetId="2">#REF!</definedName>
    <definedName name="DEUDA_FLOTANTE_1990_1998" localSheetId="6">#REF!</definedName>
    <definedName name="DEUDA_FLOTANTE_1990_1998" localSheetId="3">#REF!</definedName>
    <definedName name="DEUDA_FLOTANTE_1990_1998" localSheetId="7">#REF!</definedName>
    <definedName name="DEUDA_FLOTANTE_1990_1998">#REF!</definedName>
    <definedName name="Dic">[13]BCol!$AA$3</definedName>
    <definedName name="DIFERCOLUM00" localSheetId="4">#REF!</definedName>
    <definedName name="DIFERCOLUM00" localSheetId="8">#REF!</definedName>
    <definedName name="DIFERCOLUM00" localSheetId="2">#REF!</definedName>
    <definedName name="DIFERCOLUM00" localSheetId="6">#REF!</definedName>
    <definedName name="DIFERCOLUM00" localSheetId="3">#REF!</definedName>
    <definedName name="DIFERCOLUM00" localSheetId="7">#REF!</definedName>
    <definedName name="DIFERCOLUM00">#REF!</definedName>
    <definedName name="DIFERCOLUM01" localSheetId="4">#REF!</definedName>
    <definedName name="DIFERCOLUM01" localSheetId="8">#REF!</definedName>
    <definedName name="DIFERCOLUM01" localSheetId="2">#REF!</definedName>
    <definedName name="DIFERCOLUM01" localSheetId="6">#REF!</definedName>
    <definedName name="DIFERCOLUM01" localSheetId="3">#REF!</definedName>
    <definedName name="DIFERCOLUM01" localSheetId="7">#REF!</definedName>
    <definedName name="DIFERCOLUM01">#REF!</definedName>
    <definedName name="DIFERCOLUM02" localSheetId="4">#REF!</definedName>
    <definedName name="DIFERCOLUM02" localSheetId="8">#REF!</definedName>
    <definedName name="DIFERCOLUM02" localSheetId="2">#REF!</definedName>
    <definedName name="DIFERCOLUM02" localSheetId="6">#REF!</definedName>
    <definedName name="DIFERCOLUM02" localSheetId="3">#REF!</definedName>
    <definedName name="DIFERCOLUM02" localSheetId="7">#REF!</definedName>
    <definedName name="DIFERCOLUM02">#REF!</definedName>
    <definedName name="DIFERCOLUM99" localSheetId="2">#REF!</definedName>
    <definedName name="DIFERCOLUM99" localSheetId="6">#REF!</definedName>
    <definedName name="DIFERCOLUM99" localSheetId="3">#REF!</definedName>
    <definedName name="DIFERCOLUM99" localSheetId="7">#REF!</definedName>
    <definedName name="DIFERCOLUM99">#REF!</definedName>
    <definedName name="DOLARES">#REF!</definedName>
    <definedName name="dos" localSheetId="2">#REF!</definedName>
    <definedName name="dos" localSheetId="6">#REF!</definedName>
    <definedName name="dos" localSheetId="3">#REF!</definedName>
    <definedName name="dos" localSheetId="7">#REF!</definedName>
    <definedName name="dos">#REF!</definedName>
    <definedName name="ECOPETROLCRECIM" localSheetId="2">#REF!</definedName>
    <definedName name="ECOPETROLCRECIM" localSheetId="6">#REF!</definedName>
    <definedName name="ECOPETROLCRECIM" localSheetId="3">#REF!</definedName>
    <definedName name="ECOPETROLCRECIM" localSheetId="7">#REF!</definedName>
    <definedName name="ECOPETROLCRECIM">#REF!</definedName>
    <definedName name="ECOPETROLPESOS" localSheetId="2">#REF!</definedName>
    <definedName name="ECOPETROLPESOS" localSheetId="6">#REF!</definedName>
    <definedName name="ECOPETROLPESOS" localSheetId="3">#REF!</definedName>
    <definedName name="ECOPETROLPESOS" localSheetId="7">#REF!</definedName>
    <definedName name="ECOPETROLPESOS">#REF!</definedName>
    <definedName name="ECOPETROLPIB" localSheetId="2">#REF!</definedName>
    <definedName name="ECOPETROLPIB" localSheetId="6">#REF!</definedName>
    <definedName name="ECOPETROLPIB" localSheetId="3">#REF!</definedName>
    <definedName name="ECOPETROLPIB" localSheetId="7">#REF!</definedName>
    <definedName name="ECOPETROLPIB">#REF!</definedName>
    <definedName name="EE" hidden="1">{#N/A,#N/A,FALSE,"informes"}</definedName>
    <definedName name="EGRAFICOS1" localSheetId="2">#REF!</definedName>
    <definedName name="EGRAFICOS1" localSheetId="6">#REF!</definedName>
    <definedName name="EGRAFICOS1" localSheetId="3">#REF!</definedName>
    <definedName name="EGRAFICOS1" localSheetId="7">#REF!</definedName>
    <definedName name="EGRAFICOS1">#REF!</definedName>
    <definedName name="EGRAFICOS2" localSheetId="2">#REF!</definedName>
    <definedName name="EGRAFICOS2" localSheetId="6">#REF!</definedName>
    <definedName name="EGRAFICOS2" localSheetId="3">#REF!</definedName>
    <definedName name="EGRAFICOS2" localSheetId="7">#REF!</definedName>
    <definedName name="EGRAFICOS2">#REF!</definedName>
    <definedName name="EGRAFICOS3" localSheetId="2">#REF!</definedName>
    <definedName name="EGRAFICOS3" localSheetId="6">#REF!</definedName>
    <definedName name="EGRAFICOS3" localSheetId="3">#REF!</definedName>
    <definedName name="EGRAFICOS3" localSheetId="7">#REF!</definedName>
    <definedName name="EGRAFICOS3">#REF!</definedName>
    <definedName name="ejcprp" localSheetId="2">[14]GASTOS!#REF!</definedName>
    <definedName name="ejcprp" localSheetId="6">[14]GASTOS!#REF!</definedName>
    <definedName name="ejcprp" localSheetId="3">[14]GASTOS!#REF!</definedName>
    <definedName name="ejcprp" localSheetId="7">[14]GASTOS!#REF!</definedName>
    <definedName name="ejcprp">[14]GASTOS!#REF!</definedName>
    <definedName name="eje" localSheetId="2">[14]GASTOS!#REF!</definedName>
    <definedName name="eje" localSheetId="6">[14]GASTOS!#REF!</definedName>
    <definedName name="eje" localSheetId="3">[14]GASTOS!#REF!</definedName>
    <definedName name="eje" localSheetId="7">[14]GASTOS!#REF!</definedName>
    <definedName name="eje">[14]GASTOS!#REF!</definedName>
    <definedName name="ELASTICIDAD_RECAUDO_IVA" localSheetId="4">#REF!</definedName>
    <definedName name="ELASTICIDAD_RECAUDO_IVA" localSheetId="8">#REF!</definedName>
    <definedName name="ELASTICIDAD_RECAUDO_IVA" localSheetId="2">#REF!</definedName>
    <definedName name="ELASTICIDAD_RECAUDO_IVA" localSheetId="6">#REF!</definedName>
    <definedName name="ELASTICIDAD_RECAUDO_IVA" localSheetId="3">#REF!</definedName>
    <definedName name="ELASTICIDAD_RECAUDO_IVA" localSheetId="7">#REF!</definedName>
    <definedName name="ELASTICIDAD_RECAUDO_IVA">#REF!</definedName>
    <definedName name="ELECTRICOCRECIM" localSheetId="4">#REF!</definedName>
    <definedName name="ELECTRICOCRECIM" localSheetId="8">#REF!</definedName>
    <definedName name="ELECTRICOCRECIM" localSheetId="2">#REF!</definedName>
    <definedName name="ELECTRICOCRECIM" localSheetId="6">#REF!</definedName>
    <definedName name="ELECTRICOCRECIM" localSheetId="3">#REF!</definedName>
    <definedName name="ELECTRICOCRECIM" localSheetId="7">#REF!</definedName>
    <definedName name="ELECTRICOCRECIM">#REF!</definedName>
    <definedName name="ELECTRICOPESOS" localSheetId="2">#REF!</definedName>
    <definedName name="ELECTRICOPESOS" localSheetId="6">#REF!</definedName>
    <definedName name="ELECTRICOPESOS" localSheetId="3">#REF!</definedName>
    <definedName name="ELECTRICOPESOS" localSheetId="7">#REF!</definedName>
    <definedName name="ELECTRICOPESOS">#REF!</definedName>
    <definedName name="ELECTRICOPIB" localSheetId="2">#REF!</definedName>
    <definedName name="ELECTRICOPIB" localSheetId="6">#REF!</definedName>
    <definedName name="ELECTRICOPIB" localSheetId="3">#REF!</definedName>
    <definedName name="ELECTRICOPIB" localSheetId="7">#REF!</definedName>
    <definedName name="ELECTRICOPIB">#REF!</definedName>
    <definedName name="empalme" localSheetId="2">#REF!</definedName>
    <definedName name="empalme" localSheetId="6">#REF!</definedName>
    <definedName name="empalme" localSheetId="3">#REF!</definedName>
    <definedName name="empalme" localSheetId="7">#REF!</definedName>
    <definedName name="empalme">#REF!</definedName>
    <definedName name="emppln" localSheetId="2">#REF!</definedName>
    <definedName name="emppln" localSheetId="6">#REF!</definedName>
    <definedName name="emppln" localSheetId="3">#REF!</definedName>
    <definedName name="emppln" localSheetId="7">#REF!</definedName>
    <definedName name="emppln">#REF!</definedName>
    <definedName name="encima98" localSheetId="2">#REF!</definedName>
    <definedName name="encima98" localSheetId="6">#REF!</definedName>
    <definedName name="encima98" localSheetId="3">#REF!</definedName>
    <definedName name="encima98" localSheetId="7">#REF!</definedName>
    <definedName name="encima98">#REF!</definedName>
    <definedName name="Ene">[13]BCol!$P$3</definedName>
    <definedName name="ENEROP" localSheetId="4">#REF!</definedName>
    <definedName name="ENEROP" localSheetId="8">#REF!</definedName>
    <definedName name="ENEROP" localSheetId="2">#REF!</definedName>
    <definedName name="ENEROP" localSheetId="6">#REF!</definedName>
    <definedName name="ENEROP" localSheetId="3">#REF!</definedName>
    <definedName name="ENEROP" localSheetId="7">#REF!</definedName>
    <definedName name="ENEROP">#REF!</definedName>
    <definedName name="ENERORN" localSheetId="4">#REF!</definedName>
    <definedName name="ENERORN" localSheetId="8">#REF!</definedName>
    <definedName name="ENERORN" localSheetId="2">#REF!</definedName>
    <definedName name="ENERORN" localSheetId="6">#REF!</definedName>
    <definedName name="ENERORN" localSheetId="3">#REF!</definedName>
    <definedName name="ENERORN" localSheetId="7">#REF!</definedName>
    <definedName name="ENERORN">#REF!</definedName>
    <definedName name="ENERORP" localSheetId="4">#REF!</definedName>
    <definedName name="ENERORP" localSheetId="8">#REF!</definedName>
    <definedName name="ENERORP" localSheetId="2">#REF!</definedName>
    <definedName name="ENERORP" localSheetId="6">#REF!</definedName>
    <definedName name="ENERORP" localSheetId="3">#REF!</definedName>
    <definedName name="ENERORP" localSheetId="7">#REF!</definedName>
    <definedName name="ENERORP">#REF!</definedName>
    <definedName name="ESCENARIO__0" localSheetId="2">#REF!</definedName>
    <definedName name="ESCENARIO__0" localSheetId="6">#REF!</definedName>
    <definedName name="ESCENARIO__0" localSheetId="3">#REF!</definedName>
    <definedName name="ESCENARIO__0" localSheetId="7">#REF!</definedName>
    <definedName name="ESCENARIO__0">#REF!</definedName>
    <definedName name="ESCENARIO__1" localSheetId="2">#REF!</definedName>
    <definedName name="ESCENARIO__1" localSheetId="6">#REF!</definedName>
    <definedName name="ESCENARIO__1" localSheetId="3">#REF!</definedName>
    <definedName name="ESCENARIO__1" localSheetId="7">#REF!</definedName>
    <definedName name="ESCENARIO__1">#REF!</definedName>
    <definedName name="ESCENARIO_1__Ajustado" localSheetId="2">#REF!</definedName>
    <definedName name="ESCENARIO_1__Ajustado" localSheetId="6">#REF!</definedName>
    <definedName name="ESCENARIO_1__Ajustado" localSheetId="3">#REF!</definedName>
    <definedName name="ESCENARIO_1__Ajustado" localSheetId="7">#REF!</definedName>
    <definedName name="ESCENARIO_1__Ajustado">#REF!</definedName>
    <definedName name="ESCENARIO_2" localSheetId="2">#REF!</definedName>
    <definedName name="ESCENARIO_2" localSheetId="6">#REF!</definedName>
    <definedName name="ESCENARIO_2" localSheetId="3">#REF!</definedName>
    <definedName name="ESCENARIO_2" localSheetId="7">#REF!</definedName>
    <definedName name="ESCENARIO_2">#REF!</definedName>
    <definedName name="ESCENARIO_3" localSheetId="2">#REF!</definedName>
    <definedName name="ESCENARIO_3" localSheetId="6">#REF!</definedName>
    <definedName name="ESCENARIO_3" localSheetId="3">#REF!</definedName>
    <definedName name="ESCENARIO_3" localSheetId="7">#REF!</definedName>
    <definedName name="ESCENARIO_3">#REF!</definedName>
    <definedName name="ESCENARIO_NUEVO" localSheetId="2">#REF!</definedName>
    <definedName name="ESCENARIO_NUEVO" localSheetId="6">#REF!</definedName>
    <definedName name="ESCENARIO_NUEVO" localSheetId="3">#REF!</definedName>
    <definedName name="ESCENARIO_NUEVO" localSheetId="7">#REF!</definedName>
    <definedName name="ESCENARIO_NUEVO">#REF!</definedName>
    <definedName name="estimaciones" localSheetId="2">#REF!</definedName>
    <definedName name="estimaciones" localSheetId="6">#REF!</definedName>
    <definedName name="estimaciones" localSheetId="3">#REF!</definedName>
    <definedName name="estimaciones" localSheetId="7">#REF!</definedName>
    <definedName name="estimaciones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s" hidden="1">{"epma",#N/A,FALSE,"EPMA"}</definedName>
    <definedName name="Feb">[13]BCol!$Q$3</definedName>
    <definedName name="FEBRERON" localSheetId="2">[22]VIGN!#REF!</definedName>
    <definedName name="FEBRERON" localSheetId="6">[22]VIGN!#REF!</definedName>
    <definedName name="FEBRERON" localSheetId="3">[22]VIGN!#REF!</definedName>
    <definedName name="FEBRERON" localSheetId="7">[22]VIGN!#REF!</definedName>
    <definedName name="FEBRERON">[22]VIGN!#REF!</definedName>
    <definedName name="FEBREROP" localSheetId="4">#REF!</definedName>
    <definedName name="FEBREROP" localSheetId="8">#REF!</definedName>
    <definedName name="FEBREROP" localSheetId="2">#REF!</definedName>
    <definedName name="FEBREROP" localSheetId="6">#REF!</definedName>
    <definedName name="FEBREROP" localSheetId="3">#REF!</definedName>
    <definedName name="FEBREROP" localSheetId="7">#REF!</definedName>
    <definedName name="FEBREROP">#REF!</definedName>
    <definedName name="FEBRERORN" localSheetId="4">#REF!</definedName>
    <definedName name="FEBRERORN" localSheetId="8">#REF!</definedName>
    <definedName name="FEBRERORN" localSheetId="2">#REF!</definedName>
    <definedName name="FEBRERORN" localSheetId="6">#REF!</definedName>
    <definedName name="FEBRERORN" localSheetId="3">#REF!</definedName>
    <definedName name="FEBRERORN" localSheetId="7">#REF!</definedName>
    <definedName name="FEBRERORN">#REF!</definedName>
    <definedName name="FEBRERORP" localSheetId="4">#REF!</definedName>
    <definedName name="FEBRERORP" localSheetId="8">#REF!</definedName>
    <definedName name="FEBRERORP" localSheetId="2">#REF!</definedName>
    <definedName name="FEBRERORP" localSheetId="6">#REF!</definedName>
    <definedName name="FEBRERORP" localSheetId="3">#REF!</definedName>
    <definedName name="FEBRERORP" localSheetId="7">#REF!</definedName>
    <definedName name="FEBRERORP">#REF!</definedName>
    <definedName name="FFPPT" localSheetId="2">#REF!</definedName>
    <definedName name="FFPPT" localSheetId="6">#REF!</definedName>
    <definedName name="FFPPT" localSheetId="3">#REF!</definedName>
    <definedName name="FFPPT" localSheetId="7">#REF!</definedName>
    <definedName name="FFPPT">#REF!</definedName>
    <definedName name="FHKJBEARNKBW" hidden="1">{"INGRESOS DOLARES",#N/A,FALSE,"informes"}</definedName>
    <definedName name="fkjrthnk3t" hidden="1">{"PAGOS DOLARES",#N/A,FALSE,"informes"}</definedName>
    <definedName name="fmdñklje" hidden="1">{#N/A,#N/A,FALSE,"informes"}</definedName>
    <definedName name="FNCCRECIM" localSheetId="2">#REF!</definedName>
    <definedName name="FNCCRECIM" localSheetId="6">#REF!</definedName>
    <definedName name="FNCCRECIM" localSheetId="3">#REF!</definedName>
    <definedName name="FNCCRECIM" localSheetId="7">#REF!</definedName>
    <definedName name="FNCCRECIM">#REF!</definedName>
    <definedName name="FNCPESOS" localSheetId="2">#REF!</definedName>
    <definedName name="FNCPESOS" localSheetId="6">#REF!</definedName>
    <definedName name="FNCPESOS" localSheetId="3">#REF!</definedName>
    <definedName name="FNCPESOS" localSheetId="7">#REF!</definedName>
    <definedName name="FNCPESOS">#REF!</definedName>
    <definedName name="FNCPIB" localSheetId="2">#REF!</definedName>
    <definedName name="FNCPIB" localSheetId="6">#REF!</definedName>
    <definedName name="FNCPIB" localSheetId="3">#REF!</definedName>
    <definedName name="FNCPIB" localSheetId="7">#REF!</definedName>
    <definedName name="FNCPIB">#REF!</definedName>
    <definedName name="FONPET2000" localSheetId="2">#REF!</definedName>
    <definedName name="FONPET2000" localSheetId="6">#REF!</definedName>
    <definedName name="FONPET2000" localSheetId="3">#REF!</definedName>
    <definedName name="FONPET2000" localSheetId="7">#REF!</definedName>
    <definedName name="FONPET2000">#REF!</definedName>
    <definedName name="FONPET2001" localSheetId="2">#REF!</definedName>
    <definedName name="FONPET2001" localSheetId="6">#REF!</definedName>
    <definedName name="FONPET2001" localSheetId="3">#REF!</definedName>
    <definedName name="FONPET2001" localSheetId="7">#REF!</definedName>
    <definedName name="FONPET2001">#REF!</definedName>
    <definedName name="FONPET2002" localSheetId="2">#REF!</definedName>
    <definedName name="FONPET2002" localSheetId="6">#REF!</definedName>
    <definedName name="FONPET2002" localSheetId="3">#REF!</definedName>
    <definedName name="FONPET2002" localSheetId="7">#REF!</definedName>
    <definedName name="FONPET2002">#REF!</definedName>
    <definedName name="FONPET2003" localSheetId="2">#REF!</definedName>
    <definedName name="FONPET2003" localSheetId="6">#REF!</definedName>
    <definedName name="FONPET2003" localSheetId="3">#REF!</definedName>
    <definedName name="FONPET2003" localSheetId="7">#REF!</definedName>
    <definedName name="FONPET2003">#REF!</definedName>
    <definedName name="FONPET2004" localSheetId="2">#REF!</definedName>
    <definedName name="FONPET2004" localSheetId="6">#REF!</definedName>
    <definedName name="FONPET2004" localSheetId="3">#REF!</definedName>
    <definedName name="FONPET2004" localSheetId="7">#REF!</definedName>
    <definedName name="FONPET2004">#REF!</definedName>
    <definedName name="FONPET2005" localSheetId="2">#REF!</definedName>
    <definedName name="FONPET2005" localSheetId="6">#REF!</definedName>
    <definedName name="FONPET2005" localSheetId="3">#REF!</definedName>
    <definedName name="FONPET2005" localSheetId="7">#REF!</definedName>
    <definedName name="FONPET2005">#REF!</definedName>
    <definedName name="FONPETOTAL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s" hidden="1">{"empresa",#N/A,FALSE,"xEMPRESA"}</definedName>
    <definedName name="ftolegal" localSheetId="4">#REF!</definedName>
    <definedName name="ftolegal" localSheetId="8">#REF!</definedName>
    <definedName name="ftolegal" localSheetId="2">#REF!</definedName>
    <definedName name="ftolegal" localSheetId="6">#REF!</definedName>
    <definedName name="ftolegal" localSheetId="3">#REF!</definedName>
    <definedName name="ftolegal" localSheetId="7">#REF!</definedName>
    <definedName name="ftolegal">#REF!</definedName>
    <definedName name="fun" localSheetId="4">[14]GASTOS!#REF!</definedName>
    <definedName name="fun" localSheetId="8">[14]GASTOS!#REF!</definedName>
    <definedName name="fun" localSheetId="2">[14]GASTOS!#REF!</definedName>
    <definedName name="fun" localSheetId="6">[14]GASTOS!#REF!</definedName>
    <definedName name="fun" localSheetId="3">[14]GASTOS!#REF!</definedName>
    <definedName name="fun" localSheetId="7">[14]GASTOS!#REF!</definedName>
    <definedName name="fun">[14]GASTOS!#REF!</definedName>
    <definedName name="futnac" localSheetId="2">[14]GASTOS!#REF!</definedName>
    <definedName name="futnac" localSheetId="6">[14]GASTOS!#REF!</definedName>
    <definedName name="futnac" localSheetId="3">[14]GASTOS!#REF!</definedName>
    <definedName name="futnac" localSheetId="7">[14]GASTOS!#REF!</definedName>
    <definedName name="futnac">[14]GASTOS!#REF!</definedName>
    <definedName name="futprp" localSheetId="2">[14]GASTOS!#REF!</definedName>
    <definedName name="futprp" localSheetId="6">[14]GASTOS!#REF!</definedName>
    <definedName name="futprp" localSheetId="3">[14]GASTOS!#REF!</definedName>
    <definedName name="futprp" localSheetId="7">[14]GASTOS!#REF!</definedName>
    <definedName name="futprp">[14]GASTOS!#REF!</definedName>
    <definedName name="GASOLINA_REGULAR">'[23]MODELO DE GASOLINA'!$A$8:$P$25</definedName>
    <definedName name="gasrep" localSheetId="4">#REF!</definedName>
    <definedName name="gasrep" localSheetId="8">#REF!</definedName>
    <definedName name="gasrep" localSheetId="2">#REF!</definedName>
    <definedName name="gasrep" localSheetId="6">#REF!</definedName>
    <definedName name="gasrep" localSheetId="3">#REF!</definedName>
    <definedName name="gasrep" localSheetId="7">#REF!</definedName>
    <definedName name="gasrep">#REF!</definedName>
    <definedName name="Gastos_generales" localSheetId="4">#REF!</definedName>
    <definedName name="Gastos_generales" localSheetId="8">#REF!</definedName>
    <definedName name="Gastos_generales" localSheetId="2">#REF!</definedName>
    <definedName name="Gastos_generales" localSheetId="6">#REF!</definedName>
    <definedName name="Gastos_generales" localSheetId="3">#REF!</definedName>
    <definedName name="Gastos_generales" localSheetId="7">#REF!</definedName>
    <definedName name="Gastos_generales">#REF!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BIERNOCRECIM" localSheetId="4">#REF!</definedName>
    <definedName name="GOBIERNOCRECIM" localSheetId="8">#REF!</definedName>
    <definedName name="GOBIERNOCRECIM" localSheetId="2">#REF!</definedName>
    <definedName name="GOBIERNOCRECIM" localSheetId="6">#REF!</definedName>
    <definedName name="GOBIERNOCRECIM" localSheetId="3">#REF!</definedName>
    <definedName name="GOBIERNOCRECIM" localSheetId="7">#REF!</definedName>
    <definedName name="GOBIERNOCRECIM">#REF!</definedName>
    <definedName name="GOBIERNOPESOS" localSheetId="2">#REF!</definedName>
    <definedName name="GOBIERNOPESOS" localSheetId="6">#REF!</definedName>
    <definedName name="GOBIERNOPESOS" localSheetId="3">#REF!</definedName>
    <definedName name="GOBIERNOPESOS" localSheetId="7">#REF!</definedName>
    <definedName name="GOBIERNOPESOS">#REF!</definedName>
    <definedName name="GOBIERNOPIB" localSheetId="2">#REF!</definedName>
    <definedName name="GOBIERNOPIB" localSheetId="6">#REF!</definedName>
    <definedName name="GOBIERNOPIB" localSheetId="3">#REF!</definedName>
    <definedName name="GOBIERNOPIB" localSheetId="7">#REF!</definedName>
    <definedName name="GOBIERNOPIB">#REF!</definedName>
    <definedName name="_xlnm.Recorder">#REF!</definedName>
    <definedName name="GREFORMASRESUM1" localSheetId="2">#REF!</definedName>
    <definedName name="GREFORMASRESUM1" localSheetId="6">#REF!</definedName>
    <definedName name="GREFORMASRESUM1" localSheetId="3">#REF!</definedName>
    <definedName name="GREFORMASRESUM1" localSheetId="7">#REF!</definedName>
    <definedName name="GREFORMASRESUM1">#REF!</definedName>
    <definedName name="GREFORMASRESUM2" localSheetId="2">#REF!</definedName>
    <definedName name="GREFORMASRESUM2" localSheetId="6">#REF!</definedName>
    <definedName name="GREFORMASRESUM2" localSheetId="3">#REF!</definedName>
    <definedName name="GREFORMASRESUM2" localSheetId="7">#REF!</definedName>
    <definedName name="GREFORMASRESUM2">#REF!</definedName>
    <definedName name="GREFORMASRESUM3" localSheetId="2">#REF!</definedName>
    <definedName name="GREFORMASRESUM3" localSheetId="6">#REF!</definedName>
    <definedName name="GREFORMASRESUM3" localSheetId="3">#REF!</definedName>
    <definedName name="GREFORMASRESUM3" localSheetId="7">#REF!</definedName>
    <definedName name="GREFORMASRESUM3">#REF!</definedName>
    <definedName name="gyirxsryyjry" hidden="1">{"INGRESOS DOLARES",#N/A,FALSE,"informes"}</definedName>
    <definedName name="h" hidden="1">{#N/A,#N/A,FALSE,"informes"}</definedName>
    <definedName name="hdtya547i76riei" hidden="1">{"PAGOS DOLARES",#N/A,FALSE,"informes"}</definedName>
    <definedName name="hfdha" hidden="1">{"INGRESOS DOLARES",#N/A,FALSE,"informes"}</definedName>
    <definedName name="hh" hidden="1">{#N/A,#N/A,FALSE,"informes"}</definedName>
    <definedName name="hhj">#REF!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horext" localSheetId="2">#REF!</definedName>
    <definedName name="horext" localSheetId="6">#REF!</definedName>
    <definedName name="horext" localSheetId="3">#REF!</definedName>
    <definedName name="horext" localSheetId="7">#REF!</definedName>
    <definedName name="horext">#REF!</definedName>
    <definedName name="I" localSheetId="2">#REF!</definedName>
    <definedName name="I" localSheetId="6">#REF!</definedName>
    <definedName name="I" localSheetId="3">#REF!</definedName>
    <definedName name="I" localSheetId="7">#REF!</definedName>
    <definedName name="I">#REF!</definedName>
    <definedName name="imprimir.oswa" hidden="1">{"epma",#N/A,FALSE,"EPMA"}</definedName>
    <definedName name="IN00_" localSheetId="2">#REF!</definedName>
    <definedName name="IN00_" localSheetId="6">#REF!</definedName>
    <definedName name="IN00_" localSheetId="3">#REF!</definedName>
    <definedName name="IN00_" localSheetId="7">#REF!</definedName>
    <definedName name="IN00_">#REF!</definedName>
    <definedName name="IN93_" localSheetId="2">#REF!</definedName>
    <definedName name="IN93_" localSheetId="6">#REF!</definedName>
    <definedName name="IN93_" localSheetId="3">#REF!</definedName>
    <definedName name="IN93_" localSheetId="7">#REF!</definedName>
    <definedName name="IN93_">#REF!</definedName>
    <definedName name="IN94_" localSheetId="2">#REF!</definedName>
    <definedName name="IN94_" localSheetId="6">#REF!</definedName>
    <definedName name="IN94_" localSheetId="3">#REF!</definedName>
    <definedName name="IN94_" localSheetId="7">#REF!</definedName>
    <definedName name="IN94_">#REF!</definedName>
    <definedName name="IN95_" localSheetId="2">#REF!</definedName>
    <definedName name="IN95_" localSheetId="6">#REF!</definedName>
    <definedName name="IN95_" localSheetId="3">#REF!</definedName>
    <definedName name="IN95_" localSheetId="7">#REF!</definedName>
    <definedName name="IN95_">#REF!</definedName>
    <definedName name="IN96_" localSheetId="2">#REF!</definedName>
    <definedName name="IN96_" localSheetId="6">#REF!</definedName>
    <definedName name="IN96_" localSheetId="3">#REF!</definedName>
    <definedName name="IN96_" localSheetId="7">#REF!</definedName>
    <definedName name="IN96_">#REF!</definedName>
    <definedName name="IN97_" localSheetId="2">#REF!</definedName>
    <definedName name="IN97_" localSheetId="6">#REF!</definedName>
    <definedName name="IN97_" localSheetId="3">#REF!</definedName>
    <definedName name="IN97_" localSheetId="7">#REF!</definedName>
    <definedName name="IN97_">#REF!</definedName>
    <definedName name="IN98_" localSheetId="2">#REF!</definedName>
    <definedName name="IN98_" localSheetId="6">#REF!</definedName>
    <definedName name="IN98_" localSheetId="3">#REF!</definedName>
    <definedName name="IN98_" localSheetId="7">#REF!</definedName>
    <definedName name="IN98_">#REF!</definedName>
    <definedName name="IN99_" localSheetId="2">#REF!</definedName>
    <definedName name="IN99_" localSheetId="6">#REF!</definedName>
    <definedName name="IN99_" localSheetId="3">#REF!</definedName>
    <definedName name="IN99_" localSheetId="7">#REF!</definedName>
    <definedName name="IN99_">#REF!</definedName>
    <definedName name="INCGG00_" localSheetId="2">#REF!</definedName>
    <definedName name="INCGG00_" localSheetId="6">#REF!</definedName>
    <definedName name="INCGG00_" localSheetId="3">#REF!</definedName>
    <definedName name="INCGG00_" localSheetId="7">#REF!</definedName>
    <definedName name="INCGG00_">#REF!</definedName>
    <definedName name="INCGG93_" localSheetId="2">#REF!</definedName>
    <definedName name="INCGG93_" localSheetId="6">#REF!</definedName>
    <definedName name="INCGG93_" localSheetId="3">#REF!</definedName>
    <definedName name="INCGG93_" localSheetId="7">#REF!</definedName>
    <definedName name="INCGG93_">#REF!</definedName>
    <definedName name="INCGG94_" localSheetId="2">#REF!</definedName>
    <definedName name="INCGG94_" localSheetId="6">#REF!</definedName>
    <definedName name="INCGG94_" localSheetId="3">#REF!</definedName>
    <definedName name="INCGG94_" localSheetId="7">#REF!</definedName>
    <definedName name="INCGG94_">#REF!</definedName>
    <definedName name="INCGG95_" localSheetId="2">#REF!</definedName>
    <definedName name="INCGG95_" localSheetId="6">#REF!</definedName>
    <definedName name="INCGG95_" localSheetId="3">#REF!</definedName>
    <definedName name="INCGG95_" localSheetId="7">#REF!</definedName>
    <definedName name="INCGG95_">#REF!</definedName>
    <definedName name="INCGG96_" localSheetId="2">#REF!</definedName>
    <definedName name="INCGG96_" localSheetId="6">#REF!</definedName>
    <definedName name="INCGG96_" localSheetId="3">#REF!</definedName>
    <definedName name="INCGG96_" localSheetId="7">#REF!</definedName>
    <definedName name="INCGG96_">#REF!</definedName>
    <definedName name="INCGG97_" localSheetId="2">#REF!</definedName>
    <definedName name="INCGG97_" localSheetId="6">#REF!</definedName>
    <definedName name="INCGG97_" localSheetId="3">#REF!</definedName>
    <definedName name="INCGG97_" localSheetId="7">#REF!</definedName>
    <definedName name="INCGG97_">#REF!</definedName>
    <definedName name="INCGG98_" localSheetId="2">#REF!</definedName>
    <definedName name="INCGG98_" localSheetId="6">#REF!</definedName>
    <definedName name="INCGG98_" localSheetId="3">#REF!</definedName>
    <definedName name="INCGG98_" localSheetId="7">#REF!</definedName>
    <definedName name="INCGG98_">#REF!</definedName>
    <definedName name="INCGG99_" localSheetId="2">#REF!</definedName>
    <definedName name="INCGG99_" localSheetId="6">#REF!</definedName>
    <definedName name="INCGG99_" localSheetId="3">#REF!</definedName>
    <definedName name="INCGG99_" localSheetId="7">#REF!</definedName>
    <definedName name="INCGG99_">#REF!</definedName>
    <definedName name="INCSP00_" localSheetId="2">#REF!</definedName>
    <definedName name="INCSP00_" localSheetId="6">#REF!</definedName>
    <definedName name="INCSP00_" localSheetId="3">#REF!</definedName>
    <definedName name="INCSP00_" localSheetId="7">#REF!</definedName>
    <definedName name="INCSP00_">#REF!</definedName>
    <definedName name="INCSP93_" localSheetId="2">#REF!</definedName>
    <definedName name="INCSP93_" localSheetId="6">#REF!</definedName>
    <definedName name="INCSP93_" localSheetId="3">#REF!</definedName>
    <definedName name="INCSP93_" localSheetId="7">#REF!</definedName>
    <definedName name="INCSP93_">#REF!</definedName>
    <definedName name="INCSP94_" localSheetId="2">#REF!</definedName>
    <definedName name="INCSP94_" localSheetId="6">#REF!</definedName>
    <definedName name="INCSP94_" localSheetId="3">#REF!</definedName>
    <definedName name="INCSP94_" localSheetId="7">#REF!</definedName>
    <definedName name="INCSP94_">#REF!</definedName>
    <definedName name="INCSP95_" localSheetId="2">#REF!</definedName>
    <definedName name="INCSP95_" localSheetId="6">#REF!</definedName>
    <definedName name="INCSP95_" localSheetId="3">#REF!</definedName>
    <definedName name="INCSP95_" localSheetId="7">#REF!</definedName>
    <definedName name="INCSP95_">#REF!</definedName>
    <definedName name="INCSP96_" localSheetId="2">#REF!</definedName>
    <definedName name="INCSP96_" localSheetId="6">#REF!</definedName>
    <definedName name="INCSP96_" localSheetId="3">#REF!</definedName>
    <definedName name="INCSP96_" localSheetId="7">#REF!</definedName>
    <definedName name="INCSP96_">#REF!</definedName>
    <definedName name="INCSP97_" localSheetId="2">#REF!</definedName>
    <definedName name="INCSP97_" localSheetId="6">#REF!</definedName>
    <definedName name="INCSP97_" localSheetId="3">#REF!</definedName>
    <definedName name="INCSP97_" localSheetId="7">#REF!</definedName>
    <definedName name="INCSP97_">#REF!</definedName>
    <definedName name="INCSP98_" localSheetId="2">#REF!</definedName>
    <definedName name="INCSP98_" localSheetId="6">#REF!</definedName>
    <definedName name="INCSP98_" localSheetId="3">#REF!</definedName>
    <definedName name="INCSP98_" localSheetId="7">#REF!</definedName>
    <definedName name="INCSP98_">#REF!</definedName>
    <definedName name="INCSP99_" localSheetId="2">#REF!</definedName>
    <definedName name="INCSP99_" localSheetId="6">#REF!</definedName>
    <definedName name="INCSP99_" localSheetId="3">#REF!</definedName>
    <definedName name="INCSP99_" localSheetId="7">#REF!</definedName>
    <definedName name="INCSP99_">#REF!</definedName>
    <definedName name="INCTRAN00_" localSheetId="2">#REF!</definedName>
    <definedName name="INCTRAN00_" localSheetId="6">#REF!</definedName>
    <definedName name="INCTRAN00_" localSheetId="3">#REF!</definedName>
    <definedName name="INCTRAN00_" localSheetId="7">#REF!</definedName>
    <definedName name="INCTRAN00_">#REF!</definedName>
    <definedName name="INCTRAN93_" localSheetId="2">#REF!</definedName>
    <definedName name="INCTRAN93_" localSheetId="6">#REF!</definedName>
    <definedName name="INCTRAN93_" localSheetId="3">#REF!</definedName>
    <definedName name="INCTRAN93_" localSheetId="7">#REF!</definedName>
    <definedName name="INCTRAN93_">#REF!</definedName>
    <definedName name="INCTRAN94_" localSheetId="2">#REF!</definedName>
    <definedName name="INCTRAN94_" localSheetId="6">#REF!</definedName>
    <definedName name="INCTRAN94_" localSheetId="3">#REF!</definedName>
    <definedName name="INCTRAN94_" localSheetId="7">#REF!</definedName>
    <definedName name="INCTRAN94_">#REF!</definedName>
    <definedName name="INCTRAN95_" localSheetId="2">#REF!</definedName>
    <definedName name="INCTRAN95_" localSheetId="6">#REF!</definedName>
    <definedName name="INCTRAN95_" localSheetId="3">#REF!</definedName>
    <definedName name="INCTRAN95_" localSheetId="7">#REF!</definedName>
    <definedName name="INCTRAN95_">#REF!</definedName>
    <definedName name="INCTRAN96_" localSheetId="2">#REF!</definedName>
    <definedName name="INCTRAN96_" localSheetId="6">#REF!</definedName>
    <definedName name="INCTRAN96_" localSheetId="3">#REF!</definedName>
    <definedName name="INCTRAN96_" localSheetId="7">#REF!</definedName>
    <definedName name="INCTRAN96_">#REF!</definedName>
    <definedName name="INCTRAN97_" localSheetId="2">#REF!</definedName>
    <definedName name="INCTRAN97_" localSheetId="6">#REF!</definedName>
    <definedName name="INCTRAN97_" localSheetId="3">#REF!</definedName>
    <definedName name="INCTRAN97_" localSheetId="7">#REF!</definedName>
    <definedName name="INCTRAN97_">#REF!</definedName>
    <definedName name="INCTRAN98_" localSheetId="2">#REF!</definedName>
    <definedName name="INCTRAN98_" localSheetId="6">#REF!</definedName>
    <definedName name="INCTRAN98_" localSheetId="3">#REF!</definedName>
    <definedName name="INCTRAN98_" localSheetId="7">#REF!</definedName>
    <definedName name="INCTRAN98_">#REF!</definedName>
    <definedName name="INCTRAN99_" localSheetId="2">#REF!</definedName>
    <definedName name="INCTRAN99_" localSheetId="6">#REF!</definedName>
    <definedName name="INCTRAN99_" localSheetId="3">#REF!</definedName>
    <definedName name="INCTRAN99_" localSheetId="7">#REF!</definedName>
    <definedName name="INCTRAN99_">#REF!</definedName>
    <definedName name="ingapr" localSheetId="2">#REF!</definedName>
    <definedName name="ingapr" localSheetId="6">#REF!</definedName>
    <definedName name="ingapr" localSheetId="3">#REF!</definedName>
    <definedName name="ingapr" localSheetId="7">#REF!</definedName>
    <definedName name="ingapr">#REF!</definedName>
    <definedName name="ingbas" localSheetId="2">#REF!</definedName>
    <definedName name="ingbas" localSheetId="6">#REF!</definedName>
    <definedName name="ingbas" localSheetId="3">#REF!</definedName>
    <definedName name="ingbas" localSheetId="7">#REF!</definedName>
    <definedName name="ingbas">#REF!</definedName>
    <definedName name="ingest" localSheetId="2">#REF!</definedName>
    <definedName name="ingest" localSheetId="6">#REF!</definedName>
    <definedName name="ingest" localSheetId="3">#REF!</definedName>
    <definedName name="ingest" localSheetId="7">#REF!</definedName>
    <definedName name="ingest">#REF!</definedName>
    <definedName name="ingprg" localSheetId="2">#REF!</definedName>
    <definedName name="ingprg" localSheetId="6">#REF!</definedName>
    <definedName name="ingprg" localSheetId="3">#REF!</definedName>
    <definedName name="ingprg" localSheetId="7">#REF!</definedName>
    <definedName name="ingprg">#REF!</definedName>
    <definedName name="ingresos" localSheetId="2">#REF!</definedName>
    <definedName name="ingresos" localSheetId="6">#REF!</definedName>
    <definedName name="ingresos" localSheetId="3">#REF!</definedName>
    <definedName name="ingresos" localSheetId="7">#REF!</definedName>
    <definedName name="ingresos">#REF!</definedName>
    <definedName name="INGRESOS_DE_LA_NACION__1996_REAL__1997_ESTIMACION_Y_1998_PROYECCION" localSheetId="2">#REF!</definedName>
    <definedName name="INGRESOS_DE_LA_NACION__1996_REAL__1997_ESTIMACION_Y_1998_PROYECCION" localSheetId="6">#REF!</definedName>
    <definedName name="INGRESOS_DE_LA_NACION__1996_REAL__1997_ESTIMACION_Y_1998_PROYECCION" localSheetId="3">#REF!</definedName>
    <definedName name="INGRESOS_DE_LA_NACION__1996_REAL__1997_ESTIMACION_Y_1998_PROYECCION" localSheetId="7">#REF!</definedName>
    <definedName name="INGRESOS_DE_LA_NACION__1996_REAL__1997_ESTIMACION_Y_1998_PROYECCION">#REF!</definedName>
    <definedName name="ingresos97" localSheetId="2">#REF!</definedName>
    <definedName name="ingresos97" localSheetId="6">#REF!</definedName>
    <definedName name="ingresos97" localSheetId="3">#REF!</definedName>
    <definedName name="ingresos97" localSheetId="7">#REF!</definedName>
    <definedName name="ingresos97">#REF!</definedName>
    <definedName name="ingsol" localSheetId="2">#REF!</definedName>
    <definedName name="ingsol" localSheetId="6">#REF!</definedName>
    <definedName name="ingsol" localSheetId="3">#REF!</definedName>
    <definedName name="ingsol" localSheetId="7">#REF!</definedName>
    <definedName name="ingsol">#REF!</definedName>
    <definedName name="INTYCOM00_">[24]SUPUESTOS!$O$70</definedName>
    <definedName name="INTYCOM94_">[24]SUPUESTOS!$I$70</definedName>
    <definedName name="INTYCOM95_">[24]SUPUESTOS!$J$70</definedName>
    <definedName name="INTYCOM96_">[24]SUPUESTOS!$K$70</definedName>
    <definedName name="INTYCOM97_">[24]SUPUESTOS!$L$70</definedName>
    <definedName name="INTYCOM98_">[24]SUPUESTOS!$M$70</definedName>
    <definedName name="INTYCOM99_">[24]SUPUESTOS!$N$70</definedName>
    <definedName name="inversion9899">#REF!</definedName>
    <definedName name="ivm" localSheetId="4">#REF!</definedName>
    <definedName name="ivm" localSheetId="8">#REF!</definedName>
    <definedName name="ivm" localSheetId="2">#REF!</definedName>
    <definedName name="ivm" localSheetId="6">#REF!</definedName>
    <definedName name="ivm" localSheetId="3">#REF!</definedName>
    <definedName name="ivm" localSheetId="7">#REF!</definedName>
    <definedName name="ivm">#REF!</definedName>
    <definedName name="j6yuu" hidden="1">{#N/A,#N/A,FALSE,"informes"}</definedName>
    <definedName name="jasejrj" hidden="1">{"INGRESOS DOLARES",#N/A,FALSE,"informes"}</definedName>
    <definedName name="jbkgjhfhkjih" hidden="1">{#N/A,#N/A,FALSE,"informes"}</definedName>
    <definedName name="jes" hidden="1">{"INGRESOS DOLARES",#N/A,FALSE,"informes"}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kxhklxr7yikyxrjkr" hidden="1">{"PAGOS DOLARES",#N/A,FALSE,"informes"}</definedName>
    <definedName name="jreszjz" hidden="1">{#N/A,#N/A,FALSE,"informes"}</definedName>
    <definedName name="jrxsyktuod" hidden="1">{#N/A,#N/A,FALSE,"informes"}</definedName>
    <definedName name="Jul">[13]BCol!$V$3</definedName>
    <definedName name="Jun">[13]BCol!$U$3</definedName>
    <definedName name="k.snkm" hidden="1">{"PAGOS DOLARES",#N/A,FALSE,"informes"}</definedName>
    <definedName name="KBALANCEVSFMI" localSheetId="4">#REF!</definedName>
    <definedName name="KBALANCEVSFMI" localSheetId="8">#REF!</definedName>
    <definedName name="KBALANCEVSFMI" localSheetId="2">#REF!</definedName>
    <definedName name="KBALANCEVSFMI" localSheetId="6">#REF!</definedName>
    <definedName name="KBALANCEVSFMI" localSheetId="3">#REF!</definedName>
    <definedName name="KBALANCEVSFMI" localSheetId="7">#REF!</definedName>
    <definedName name="KBALANCEVSFMI">#REF!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ryxskrxkl" hidden="1">{#N/A,#N/A,FALSE,"informes"}</definedName>
    <definedName name="liqui" localSheetId="4">#REF!</definedName>
    <definedName name="liqui" localSheetId="8">#REF!</definedName>
    <definedName name="liqui" localSheetId="2">#REF!</definedName>
    <definedName name="liqui" localSheetId="6">#REF!</definedName>
    <definedName name="liqui" localSheetId="3">#REF!</definedName>
    <definedName name="liqui" localSheetId="7">#REF!</definedName>
    <definedName name="liqui">#REF!</definedName>
    <definedName name="liquidacion97" localSheetId="4">'[25]LIQUI-TRANSF'!#REF!</definedName>
    <definedName name="liquidacion97" localSheetId="8">'[25]LIQUI-TRANSF'!#REF!</definedName>
    <definedName name="liquidacion97" localSheetId="2">'[25]LIQUI-TRANSF'!#REF!</definedName>
    <definedName name="liquidacion97" localSheetId="6">'[25]LIQUI-TRANSF'!#REF!</definedName>
    <definedName name="liquidacion97" localSheetId="3">'[25]LIQUI-TRANSF'!#REF!</definedName>
    <definedName name="liquidacion97" localSheetId="7">'[25]LIQUI-TRANSF'!#REF!</definedName>
    <definedName name="liquidacion97">'[25]LIQUI-TRANSF'!#REF!</definedName>
    <definedName name="lkrjslkndalñkvnkea" hidden="1">{"INGRESOS DOLARES",#N/A,FALSE,"informes"}</definedName>
    <definedName name="LPORTADASECTOR" localSheetId="4">#REF!</definedName>
    <definedName name="LPORTADASECTOR" localSheetId="8">#REF!</definedName>
    <definedName name="LPORTADASECTOR" localSheetId="2">#REF!</definedName>
    <definedName name="LPORTADASECTOR" localSheetId="6">#REF!</definedName>
    <definedName name="LPORTADASECTOR" localSheetId="3">#REF!</definedName>
    <definedName name="LPORTADASECTOR" localSheetId="7">#REF!</definedName>
    <definedName name="LPORTADASECTOR">#REF!</definedName>
    <definedName name="M">[26]Datos!$F$34</definedName>
    <definedName name="MA" localSheetId="2">[9]APACDO!#REF!</definedName>
    <definedName name="MA" localSheetId="6">[9]APACDO!#REF!</definedName>
    <definedName name="MA" localSheetId="3">[9]APACDO!#REF!</definedName>
    <definedName name="MA" localSheetId="7">[9]APACDO!#REF!</definedName>
    <definedName name="MA">[9]APACDO!#REF!</definedName>
    <definedName name="Mar">[13]BCol!$R$3</definedName>
    <definedName name="MARZON" localSheetId="2">[22]VIGN!#REF!</definedName>
    <definedName name="MARZON" localSheetId="6">[22]VIGN!#REF!</definedName>
    <definedName name="MARZON" localSheetId="3">[22]VIGN!#REF!</definedName>
    <definedName name="MARZON" localSheetId="7">[22]VIGN!#REF!</definedName>
    <definedName name="MARZON">[22]VIGN!#REF!</definedName>
    <definedName name="MARZOP" localSheetId="4">#REF!</definedName>
    <definedName name="MARZOP" localSheetId="8">#REF!</definedName>
    <definedName name="MARZOP" localSheetId="2">#REF!</definedName>
    <definedName name="MARZOP" localSheetId="6">#REF!</definedName>
    <definedName name="MARZOP" localSheetId="3">#REF!</definedName>
    <definedName name="MARZOP" localSheetId="7">#REF!</definedName>
    <definedName name="MARZOP">#REF!</definedName>
    <definedName name="MARZORN" localSheetId="4">#REF!</definedName>
    <definedName name="MARZORN" localSheetId="8">#REF!</definedName>
    <definedName name="MARZORN" localSheetId="2">#REF!</definedName>
    <definedName name="MARZORN" localSheetId="6">#REF!</definedName>
    <definedName name="MARZORN" localSheetId="3">#REF!</definedName>
    <definedName name="MARZORN" localSheetId="7">#REF!</definedName>
    <definedName name="MARZORN">#REF!</definedName>
    <definedName name="MARZORP" localSheetId="4">#REF!</definedName>
    <definedName name="MARZORP" localSheetId="8">#REF!</definedName>
    <definedName name="MARZORP" localSheetId="2">#REF!</definedName>
    <definedName name="MARZORP" localSheetId="6">#REF!</definedName>
    <definedName name="MARZORP" localSheetId="3">#REF!</definedName>
    <definedName name="MARZORP" localSheetId="7">#REF!</definedName>
    <definedName name="MARZORP">#REF!</definedName>
    <definedName name="May">[13]BCol!$T$3</definedName>
    <definedName name="MENUIMP">[1]ENTRADA!#REF!</definedName>
    <definedName name="METROCRECIM" localSheetId="4">#REF!</definedName>
    <definedName name="METROCRECIM" localSheetId="8">#REF!</definedName>
    <definedName name="METROCRECIM" localSheetId="2">#REF!</definedName>
    <definedName name="METROCRECIM" localSheetId="6">#REF!</definedName>
    <definedName name="METROCRECIM" localSheetId="3">#REF!</definedName>
    <definedName name="METROCRECIM" localSheetId="7">#REF!</definedName>
    <definedName name="METROCRECIM">#REF!</definedName>
    <definedName name="METROPESOS" localSheetId="4">#REF!</definedName>
    <definedName name="METROPESOS" localSheetId="8">#REF!</definedName>
    <definedName name="METROPESOS" localSheetId="2">#REF!</definedName>
    <definedName name="METROPESOS" localSheetId="6">#REF!</definedName>
    <definedName name="METROPESOS" localSheetId="3">#REF!</definedName>
    <definedName name="METROPESOS" localSheetId="7">#REF!</definedName>
    <definedName name="METROPESOS">#REF!</definedName>
    <definedName name="METROPIB" localSheetId="4">#REF!</definedName>
    <definedName name="METROPIB" localSheetId="8">#REF!</definedName>
    <definedName name="METROPIB" localSheetId="2">#REF!</definedName>
    <definedName name="METROPIB" localSheetId="6">#REF!</definedName>
    <definedName name="METROPIB" localSheetId="3">#REF!</definedName>
    <definedName name="METROPIB" localSheetId="7">#REF!</definedName>
    <definedName name="METROPIB">#REF!</definedName>
    <definedName name="MILITARES" localSheetId="2">#REF!</definedName>
    <definedName name="MILITARES" localSheetId="6">#REF!</definedName>
    <definedName name="MILITARES" localSheetId="3">#REF!</definedName>
    <definedName name="MILITARES" localSheetId="7">#REF!</definedName>
    <definedName name="MILITARES">#REF!</definedName>
    <definedName name="MINISTRO" localSheetId="2">'[27]CUA1-3'!#REF!</definedName>
    <definedName name="MINISTRO" localSheetId="6">'[27]CUA1-3'!#REF!</definedName>
    <definedName name="MINISTRO" localSheetId="3">'[27]CUA1-3'!#REF!</definedName>
    <definedName name="MINISTRO" localSheetId="7">'[27]CUA1-3'!#REF!</definedName>
    <definedName name="MINISTRO">'[27]CUA1-3'!#REF!</definedName>
    <definedName name="NACION" localSheetId="4">#REF!</definedName>
    <definedName name="NACION" localSheetId="8">#REF!</definedName>
    <definedName name="NACION" localSheetId="2">#REF!</definedName>
    <definedName name="NACION" localSheetId="6">#REF!</definedName>
    <definedName name="NACION" localSheetId="3">#REF!</definedName>
    <definedName name="NACION" localSheetId="7">#REF!</definedName>
    <definedName name="NACION">#REF!</definedName>
    <definedName name="nfoajañañldlfdkfkfgkfggjgjgj" hidden="1">{"PAGOS DOLARES",#N/A,FALSE,"informes"}</definedName>
    <definedName name="nivel" localSheetId="4">#REF!</definedName>
    <definedName name="nivel" localSheetId="8">#REF!</definedName>
    <definedName name="nivel" localSheetId="2">#REF!</definedName>
    <definedName name="nivel" localSheetId="6">#REF!</definedName>
    <definedName name="nivel" localSheetId="3">#REF!</definedName>
    <definedName name="nivel" localSheetId="7">#REF!</definedName>
    <definedName name="nivel">#REF!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INCLUIDCRECIM" localSheetId="4">#REF!</definedName>
    <definedName name="NOINCLUIDCRECIM" localSheetId="8">#REF!</definedName>
    <definedName name="NOINCLUIDCRECIM" localSheetId="2">#REF!</definedName>
    <definedName name="NOINCLUIDCRECIM" localSheetId="6">#REF!</definedName>
    <definedName name="NOINCLUIDCRECIM" localSheetId="3">#REF!</definedName>
    <definedName name="NOINCLUIDCRECIM" localSheetId="7">#REF!</definedName>
    <definedName name="NOINCLUIDCRECIM">#REF!</definedName>
    <definedName name="NOINCLUIPESOS" localSheetId="2">#REF!</definedName>
    <definedName name="NOINCLUIPESOS" localSheetId="6">#REF!</definedName>
    <definedName name="NOINCLUIPESOS" localSheetId="3">#REF!</definedName>
    <definedName name="NOINCLUIPESOS" localSheetId="7">#REF!</definedName>
    <definedName name="NOINCLUIPESOS">#REF!</definedName>
    <definedName name="nomniv" localSheetId="2">#REF!</definedName>
    <definedName name="nomniv" localSheetId="6">#REF!</definedName>
    <definedName name="nomniv" localSheetId="3">#REF!</definedName>
    <definedName name="nomniv" localSheetId="7">#REF!</definedName>
    <definedName name="nomniv">#REF!</definedName>
    <definedName name="noñkrmjeamnmtlnmkbvnsr" hidden="1">{#N/A,#N/A,FALSE,"informes"}</definedName>
    <definedName name="Nov">[13]BCol!$Z$3</definedName>
    <definedName name="NOVDEUDAFLOTANTE" localSheetId="4">#REF!</definedName>
    <definedName name="NOVDEUDAFLOTANTE" localSheetId="8">#REF!</definedName>
    <definedName name="NOVDEUDAFLOTANTE" localSheetId="2">#REF!</definedName>
    <definedName name="NOVDEUDAFLOTANTE" localSheetId="6">#REF!</definedName>
    <definedName name="NOVDEUDAFLOTANTE" localSheetId="3">#REF!</definedName>
    <definedName name="NOVDEUDAFLOTANTE" localSheetId="7">#REF!</definedName>
    <definedName name="NOVDEUDAFLOTANTE">#REF!</definedName>
    <definedName name="NOVEVOLREZAGO" localSheetId="4">#REF!</definedName>
    <definedName name="NOVEVOLREZAGO" localSheetId="8">#REF!</definedName>
    <definedName name="NOVEVOLREZAGO" localSheetId="2">#REF!</definedName>
    <definedName name="NOVEVOLREZAGO" localSheetId="6">#REF!</definedName>
    <definedName name="NOVEVOLREZAGO" localSheetId="3">#REF!</definedName>
    <definedName name="NOVEVOLREZAGO" localSheetId="7">#REF!</definedName>
    <definedName name="NOVEVOLREZAGO">#REF!</definedName>
    <definedName name="nsfj" hidden="1">{"PAGOS DOLARES",#N/A,FALSE,"informes"}</definedName>
    <definedName name="ÑÑ" hidden="1">{"INGRESOS DOLARES",#N/A,FALSE,"informes"}</definedName>
    <definedName name="Oct">[13]BCol!$Y$3</definedName>
    <definedName name="OE97B" localSheetId="4">#REF!</definedName>
    <definedName name="OE97B" localSheetId="8">#REF!</definedName>
    <definedName name="OE97B" localSheetId="2">#REF!</definedName>
    <definedName name="OE97B" localSheetId="6">#REF!</definedName>
    <definedName name="OE97B" localSheetId="3">#REF!</definedName>
    <definedName name="OE97B" localSheetId="7">#REF!</definedName>
    <definedName name="OE97B">#REF!</definedName>
    <definedName name="OEC">[1]ENTRADA!#REF!</definedName>
    <definedName name="OEPROY97" localSheetId="2">#REF!</definedName>
    <definedName name="OEPROY97" localSheetId="6">#REF!</definedName>
    <definedName name="OEPROY97" localSheetId="3">#REF!</definedName>
    <definedName name="OEPROY97" localSheetId="7">#REF!</definedName>
    <definedName name="OEPROY97">#REF!</definedName>
    <definedName name="oìjhioeonmonmea" hidden="1">{#N/A,#N/A,FALSE,"informes"}</definedName>
    <definedName name="ojo" localSheetId="2">#REF!</definedName>
    <definedName name="ojo" localSheetId="6">#REF!</definedName>
    <definedName name="ojo" localSheetId="3">#REF!</definedName>
    <definedName name="ojo" localSheetId="7">#REF!</definedName>
    <definedName name="ojo">#REF!</definedName>
    <definedName name="OO" hidden="1">{"PAGOS DOLARES",#N/A,FALSE,"informes"}</definedName>
    <definedName name="opetesore00" localSheetId="2">#REF!</definedName>
    <definedName name="opetesore00" localSheetId="6">#REF!</definedName>
    <definedName name="opetesore00" localSheetId="3">#REF!</definedName>
    <definedName name="opetesore00" localSheetId="7">#REF!</definedName>
    <definedName name="opetesore00">#REF!</definedName>
    <definedName name="opetesore98" localSheetId="2">#REF!</definedName>
    <definedName name="opetesore98" localSheetId="6">#REF!</definedName>
    <definedName name="opetesore98" localSheetId="3">#REF!</definedName>
    <definedName name="opetesore98" localSheetId="7">#REF!</definedName>
    <definedName name="opetesore98">#REF!</definedName>
    <definedName name="opetesore99" localSheetId="2">#REF!</definedName>
    <definedName name="opetesore99" localSheetId="6">#REF!</definedName>
    <definedName name="opetesore99" localSheetId="3">#REF!</definedName>
    <definedName name="opetesore99" localSheetId="7">#REF!</definedName>
    <definedName name="opetesore99">#REF!</definedName>
    <definedName name="ORcapital" localSheetId="2">#REF!</definedName>
    <definedName name="ORcapital" localSheetId="6">#REF!</definedName>
    <definedName name="ORcapital" localSheetId="3">#REF!</definedName>
    <definedName name="ORcapital" localSheetId="7">#REF!</definedName>
    <definedName name="ORcapital">#REF!</definedName>
    <definedName name="ORTJBJBHKBFNKJD" hidden="1">{"INGRESOS DOLARES",#N/A,FALSE,"informes"}</definedName>
    <definedName name="OTRAS" localSheetId="2">#REF!</definedName>
    <definedName name="OTRAS" localSheetId="6">#REF!</definedName>
    <definedName name="OTRAS" localSheetId="3">#REF!</definedName>
    <definedName name="OTRAS" localSheetId="7">#REF!</definedName>
    <definedName name="OTRAS">#REF!</definedName>
    <definedName name="P">'[21]Pesos ingresos'!$C$2:$U$111</definedName>
    <definedName name="PAGOPROM00_" localSheetId="4">#REF!</definedName>
    <definedName name="PAGOPROM00_" localSheetId="8">#REF!</definedName>
    <definedName name="PAGOPROM00_" localSheetId="2">#REF!</definedName>
    <definedName name="PAGOPROM00_" localSheetId="6">#REF!</definedName>
    <definedName name="PAGOPROM00_" localSheetId="3">#REF!</definedName>
    <definedName name="PAGOPROM00_" localSheetId="7">#REF!</definedName>
    <definedName name="PAGOPROM00_">#REF!</definedName>
    <definedName name="PAGOPROM93_" localSheetId="4">#REF!</definedName>
    <definedName name="PAGOPROM93_" localSheetId="8">#REF!</definedName>
    <definedName name="PAGOPROM93_" localSheetId="2">#REF!</definedName>
    <definedName name="PAGOPROM93_" localSheetId="6">#REF!</definedName>
    <definedName name="PAGOPROM93_" localSheetId="3">#REF!</definedName>
    <definedName name="PAGOPROM93_" localSheetId="7">#REF!</definedName>
    <definedName name="PAGOPROM93_">#REF!</definedName>
    <definedName name="PAGOPROM94_" localSheetId="4">#REF!</definedName>
    <definedName name="PAGOPROM94_" localSheetId="8">#REF!</definedName>
    <definedName name="PAGOPROM94_" localSheetId="2">#REF!</definedName>
    <definedName name="PAGOPROM94_" localSheetId="6">#REF!</definedName>
    <definedName name="PAGOPROM94_" localSheetId="3">#REF!</definedName>
    <definedName name="PAGOPROM94_" localSheetId="7">#REF!</definedName>
    <definedName name="PAGOPROM94_">#REF!</definedName>
    <definedName name="PAGOPROM95_" localSheetId="2">#REF!</definedName>
    <definedName name="PAGOPROM95_" localSheetId="6">#REF!</definedName>
    <definedName name="PAGOPROM95_" localSheetId="3">#REF!</definedName>
    <definedName name="PAGOPROM95_" localSheetId="7">#REF!</definedName>
    <definedName name="PAGOPROM95_">#REF!</definedName>
    <definedName name="PAGOPROM96_" localSheetId="2">#REF!</definedName>
    <definedName name="PAGOPROM96_" localSheetId="6">#REF!</definedName>
    <definedName name="PAGOPROM96_" localSheetId="3">#REF!</definedName>
    <definedName name="PAGOPROM96_" localSheetId="7">#REF!</definedName>
    <definedName name="PAGOPROM96_">#REF!</definedName>
    <definedName name="PAGOPROM97_" localSheetId="2">#REF!</definedName>
    <definedName name="PAGOPROM97_" localSheetId="6">#REF!</definedName>
    <definedName name="PAGOPROM97_" localSheetId="3">#REF!</definedName>
    <definedName name="PAGOPROM97_" localSheetId="7">#REF!</definedName>
    <definedName name="PAGOPROM97_">#REF!</definedName>
    <definedName name="PAGOPROM98_" localSheetId="2">#REF!</definedName>
    <definedName name="PAGOPROM98_" localSheetId="6">#REF!</definedName>
    <definedName name="PAGOPROM98_" localSheetId="3">#REF!</definedName>
    <definedName name="PAGOPROM98_" localSheetId="7">#REF!</definedName>
    <definedName name="PAGOPROM98_">#REF!</definedName>
    <definedName name="PAGOPROM99_" localSheetId="2">#REF!</definedName>
    <definedName name="PAGOPROM99_" localSheetId="6">#REF!</definedName>
    <definedName name="PAGOPROM99_" localSheetId="3">#REF!</definedName>
    <definedName name="PAGOPROM99_" localSheetId="7">#REF!</definedName>
    <definedName name="PAGOPROM99_">#REF!</definedName>
    <definedName name="PARTICIPACIONES_1997___2000" localSheetId="2">'[27]CUA1-3'!#REF!</definedName>
    <definedName name="PARTICIPACIONES_1997___2000" localSheetId="6">'[27]CUA1-3'!#REF!</definedName>
    <definedName name="PARTICIPACIONES_1997___2000" localSheetId="3">'[27]CUA1-3'!#REF!</definedName>
    <definedName name="PARTICIPACIONES_1997___2000" localSheetId="7">'[27]CUA1-3'!#REF!</definedName>
    <definedName name="PARTICIPACIONES_1997___2000">'[27]CUA1-3'!#REF!</definedName>
    <definedName name="PARTMUN00_">[24]SUPUESTOS!$O$6</definedName>
    <definedName name="PARTMUN93_">[24]SUPUESTOS!$H$6</definedName>
    <definedName name="PARTMUN94_">[24]SUPUESTOS!$I$6</definedName>
    <definedName name="PARTMUN95_">[24]SUPUESTOS!$J$6</definedName>
    <definedName name="PARTMUN96_">[24]SUPUESTOS!$K$6</definedName>
    <definedName name="PARTMUN97_">[24]SUPUESTOS!$L$6</definedName>
    <definedName name="PARTMUN98_">[24]SUPUESTOS!$M$6</definedName>
    <definedName name="PARTMUN99_">[24]SUPUESTOS!$N$6</definedName>
    <definedName name="PERNOTEC00_" localSheetId="4">#REF!</definedName>
    <definedName name="PERNOTEC00_" localSheetId="8">#REF!</definedName>
    <definedName name="PERNOTEC00_" localSheetId="2">#REF!</definedName>
    <definedName name="PERNOTEC00_" localSheetId="6">#REF!</definedName>
    <definedName name="PERNOTEC00_" localSheetId="3">#REF!</definedName>
    <definedName name="PERNOTEC00_" localSheetId="7">#REF!</definedName>
    <definedName name="PERNOTEC00_">#REF!</definedName>
    <definedName name="PERNOTEC93_" localSheetId="4">#REF!</definedName>
    <definedName name="PERNOTEC93_" localSheetId="8">#REF!</definedName>
    <definedName name="PERNOTEC93_" localSheetId="2">#REF!</definedName>
    <definedName name="PERNOTEC93_" localSheetId="6">#REF!</definedName>
    <definedName name="PERNOTEC93_" localSheetId="3">#REF!</definedName>
    <definedName name="PERNOTEC93_" localSheetId="7">#REF!</definedName>
    <definedName name="PERNOTEC93_">#REF!</definedName>
    <definedName name="PERNOTEC94_" localSheetId="4">#REF!</definedName>
    <definedName name="PERNOTEC94_" localSheetId="8">#REF!</definedName>
    <definedName name="PERNOTEC94_" localSheetId="2">#REF!</definedName>
    <definedName name="PERNOTEC94_" localSheetId="6">#REF!</definedName>
    <definedName name="PERNOTEC94_" localSheetId="3">#REF!</definedName>
    <definedName name="PERNOTEC94_" localSheetId="7">#REF!</definedName>
    <definedName name="PERNOTEC94_">#REF!</definedName>
    <definedName name="PERNOTEC95_" localSheetId="2">#REF!</definedName>
    <definedName name="PERNOTEC95_" localSheetId="6">#REF!</definedName>
    <definedName name="PERNOTEC95_" localSheetId="3">#REF!</definedName>
    <definedName name="PERNOTEC95_" localSheetId="7">#REF!</definedName>
    <definedName name="PERNOTEC95_">#REF!</definedName>
    <definedName name="PERNOTEC96_" localSheetId="2">#REF!</definedName>
    <definedName name="PERNOTEC96_" localSheetId="6">#REF!</definedName>
    <definedName name="PERNOTEC96_" localSheetId="3">#REF!</definedName>
    <definedName name="PERNOTEC96_" localSheetId="7">#REF!</definedName>
    <definedName name="PERNOTEC96_">#REF!</definedName>
    <definedName name="PERNOTEC97_" localSheetId="2">#REF!</definedName>
    <definedName name="PERNOTEC97_" localSheetId="6">#REF!</definedName>
    <definedName name="PERNOTEC97_" localSheetId="3">#REF!</definedName>
    <definedName name="PERNOTEC97_" localSheetId="7">#REF!</definedName>
    <definedName name="PERNOTEC97_">#REF!</definedName>
    <definedName name="PERNOTEC98_" localSheetId="2">#REF!</definedName>
    <definedName name="PERNOTEC98_" localSheetId="6">#REF!</definedName>
    <definedName name="PERNOTEC98_" localSheetId="3">#REF!</definedName>
    <definedName name="PERNOTEC98_" localSheetId="7">#REF!</definedName>
    <definedName name="PERNOTEC98_">#REF!</definedName>
    <definedName name="PERNOTEC99_" localSheetId="2">#REF!</definedName>
    <definedName name="PERNOTEC99_" localSheetId="6">#REF!</definedName>
    <definedName name="PERNOTEC99_" localSheetId="3">#REF!</definedName>
    <definedName name="PERNOTEC99_" localSheetId="7">#REF!</definedName>
    <definedName name="PERNOTEC99_">#REF!</definedName>
    <definedName name="PEROTRA00_" localSheetId="2">#REF!</definedName>
    <definedName name="PEROTRA00_" localSheetId="6">#REF!</definedName>
    <definedName name="PEROTRA00_" localSheetId="3">#REF!</definedName>
    <definedName name="PEROTRA00_" localSheetId="7">#REF!</definedName>
    <definedName name="PEROTRA00_">#REF!</definedName>
    <definedName name="PEROTRA93_" localSheetId="2">#REF!</definedName>
    <definedName name="PEROTRA93_" localSheetId="6">#REF!</definedName>
    <definedName name="PEROTRA93_" localSheetId="3">#REF!</definedName>
    <definedName name="PEROTRA93_" localSheetId="7">#REF!</definedName>
    <definedName name="PEROTRA93_">#REF!</definedName>
    <definedName name="PEROTRA94_" localSheetId="2">#REF!</definedName>
    <definedName name="PEROTRA94_" localSheetId="6">#REF!</definedName>
    <definedName name="PEROTRA94_" localSheetId="3">#REF!</definedName>
    <definedName name="PEROTRA94_" localSheetId="7">#REF!</definedName>
    <definedName name="PEROTRA94_">#REF!</definedName>
    <definedName name="PEROTRA95_" localSheetId="2">#REF!</definedName>
    <definedName name="PEROTRA95_" localSheetId="6">#REF!</definedName>
    <definedName name="PEROTRA95_" localSheetId="3">#REF!</definedName>
    <definedName name="PEROTRA95_" localSheetId="7">#REF!</definedName>
    <definedName name="PEROTRA95_">#REF!</definedName>
    <definedName name="PEROTRA96_" localSheetId="2">#REF!</definedName>
    <definedName name="PEROTRA96_" localSheetId="6">#REF!</definedName>
    <definedName name="PEROTRA96_" localSheetId="3">#REF!</definedName>
    <definedName name="PEROTRA96_" localSheetId="7">#REF!</definedName>
    <definedName name="PEROTRA96_">#REF!</definedName>
    <definedName name="PEROTRA97_" localSheetId="2">#REF!</definedName>
    <definedName name="PEROTRA97_" localSheetId="6">#REF!</definedName>
    <definedName name="PEROTRA97_" localSheetId="3">#REF!</definedName>
    <definedName name="PEROTRA97_" localSheetId="7">#REF!</definedName>
    <definedName name="PEROTRA97_">#REF!</definedName>
    <definedName name="PEROTRA98_" localSheetId="2">#REF!</definedName>
    <definedName name="PEROTRA98_" localSheetId="6">#REF!</definedName>
    <definedName name="PEROTRA98_" localSheetId="3">#REF!</definedName>
    <definedName name="PEROTRA98_" localSheetId="7">#REF!</definedName>
    <definedName name="PEROTRA98_">#REF!</definedName>
    <definedName name="PEROTRA99_" localSheetId="2">#REF!</definedName>
    <definedName name="PEROTRA99_" localSheetId="6">#REF!</definedName>
    <definedName name="PEROTRA99_" localSheetId="3">#REF!</definedName>
    <definedName name="PEROTRA99_" localSheetId="7">#REF!</definedName>
    <definedName name="PEROTRA99_">#REF!</definedName>
    <definedName name="PERTRANS00_" localSheetId="2">#REF!</definedName>
    <definedName name="PERTRANS00_" localSheetId="6">#REF!</definedName>
    <definedName name="PERTRANS00_" localSheetId="3">#REF!</definedName>
    <definedName name="PERTRANS00_" localSheetId="7">#REF!</definedName>
    <definedName name="PERTRANS00_">#REF!</definedName>
    <definedName name="PERTRANS93_" localSheetId="2">#REF!</definedName>
    <definedName name="PERTRANS93_" localSheetId="6">#REF!</definedName>
    <definedName name="PERTRANS93_" localSheetId="3">#REF!</definedName>
    <definedName name="PERTRANS93_" localSheetId="7">#REF!</definedName>
    <definedName name="PERTRANS93_">#REF!</definedName>
    <definedName name="PERTRANS94_" localSheetId="2">#REF!</definedName>
    <definedName name="PERTRANS94_" localSheetId="6">#REF!</definedName>
    <definedName name="PERTRANS94_" localSheetId="3">#REF!</definedName>
    <definedName name="PERTRANS94_" localSheetId="7">#REF!</definedName>
    <definedName name="PERTRANS94_">#REF!</definedName>
    <definedName name="PERTRANS95_" localSheetId="2">#REF!</definedName>
    <definedName name="PERTRANS95_" localSheetId="6">#REF!</definedName>
    <definedName name="PERTRANS95_" localSheetId="3">#REF!</definedName>
    <definedName name="PERTRANS95_" localSheetId="7">#REF!</definedName>
    <definedName name="PERTRANS95_">#REF!</definedName>
    <definedName name="PERTRANS96_" localSheetId="2">#REF!</definedName>
    <definedName name="PERTRANS96_" localSheetId="6">#REF!</definedName>
    <definedName name="PERTRANS96_" localSheetId="3">#REF!</definedName>
    <definedName name="PERTRANS96_" localSheetId="7">#REF!</definedName>
    <definedName name="PERTRANS96_">#REF!</definedName>
    <definedName name="PERTRANS97_" localSheetId="2">#REF!</definedName>
    <definedName name="PERTRANS97_" localSheetId="6">#REF!</definedName>
    <definedName name="PERTRANS97_" localSheetId="3">#REF!</definedName>
    <definedName name="PERTRANS97_" localSheetId="7">#REF!</definedName>
    <definedName name="PERTRANS97_">#REF!</definedName>
    <definedName name="PERTRANS98_" localSheetId="2">#REF!</definedName>
    <definedName name="PERTRANS98_" localSheetId="6">#REF!</definedName>
    <definedName name="PERTRANS98_" localSheetId="3">#REF!</definedName>
    <definedName name="PERTRANS98_" localSheetId="7">#REF!</definedName>
    <definedName name="PERTRANS98_">#REF!</definedName>
    <definedName name="PERTRANS99_" localSheetId="2">#REF!</definedName>
    <definedName name="PERTRANS99_" localSheetId="6">#REF!</definedName>
    <definedName name="PERTRANS99_" localSheetId="3">#REF!</definedName>
    <definedName name="PERTRANS99_" localSheetId="7">#REF!</definedName>
    <definedName name="PERTRANS99_">#REF!</definedName>
    <definedName name="PESOS">#REF!</definedName>
    <definedName name="PESOS___DOLARES">#REF!</definedName>
    <definedName name="PESOS_DOLARES">#REF!</definedName>
    <definedName name="PIB" localSheetId="2">#REF!</definedName>
    <definedName name="PIB" localSheetId="6">#REF!</definedName>
    <definedName name="PIB" localSheetId="3">#REF!</definedName>
    <definedName name="PIB" localSheetId="7">#REF!</definedName>
    <definedName name="PIB">#REF!</definedName>
    <definedName name="PIB00">[4]SUPUESTOS!$O$47</definedName>
    <definedName name="PIB00_">[24]SUPUESTOS!$O$19</definedName>
    <definedName name="PIB93_">[24]SUPUESTOS!$H$19</definedName>
    <definedName name="PIB94_">[24]SUPUESTOS!$I$19</definedName>
    <definedName name="PIB95_">[24]SUPUESTOS!$J$19</definedName>
    <definedName name="PIB96_">[24]SUPUESTOS!$K$19</definedName>
    <definedName name="PIB97_">[24]SUPUESTOS!$L$19</definedName>
    <definedName name="PIB98_">[24]SUPUESTOS!$M$19</definedName>
    <definedName name="PIB99_">[24]SUPUESTOS!$N$19</definedName>
    <definedName name="PONJRYIONJPEKHN" hidden="1">{#N/A,#N/A,FALSE,"informes"}</definedName>
    <definedName name="pp" hidden="1">{"INGRESOS DOLARES",#N/A,FALSE,"informes"}</definedName>
    <definedName name="PPTO97" localSheetId="4">#REF!</definedName>
    <definedName name="PPTO97" localSheetId="8">#REF!</definedName>
    <definedName name="PPTO97" localSheetId="2">#REF!</definedName>
    <definedName name="PPTO97" localSheetId="6">#REF!</definedName>
    <definedName name="PPTO97" localSheetId="3">#REF!</definedName>
    <definedName name="PPTO97" localSheetId="7">#REF!</definedName>
    <definedName name="PPTO97">#REF!</definedName>
    <definedName name="PRESTAMO_NETO">#REF!</definedName>
    <definedName name="PRESUPUESTO__1998" localSheetId="4">#REF!</definedName>
    <definedName name="PRESUPUESTO__1998" localSheetId="8">#REF!</definedName>
    <definedName name="PRESUPUESTO__1998" localSheetId="2">#REF!</definedName>
    <definedName name="PRESUPUESTO__1998" localSheetId="6">#REF!</definedName>
    <definedName name="PRESUPUESTO__1998" localSheetId="3">#REF!</definedName>
    <definedName name="PRESUPUESTO__1998" localSheetId="7">#REF!</definedName>
    <definedName name="PRESUPUESTO__1998">#REF!</definedName>
    <definedName name="prgnac" localSheetId="4">[14]GASTOS!#REF!</definedName>
    <definedName name="prgnac" localSheetId="8">[14]GASTOS!#REF!</definedName>
    <definedName name="prgnac" localSheetId="2">[14]GASTOS!#REF!</definedName>
    <definedName name="prgnac" localSheetId="6">[14]GASTOS!#REF!</definedName>
    <definedName name="prgnac" localSheetId="3">[14]GASTOS!#REF!</definedName>
    <definedName name="prgnac" localSheetId="7">[14]GASTOS!#REF!</definedName>
    <definedName name="prgnac">[14]GASTOS!#REF!</definedName>
    <definedName name="prgprp" localSheetId="4">[14]GASTOS!#REF!</definedName>
    <definedName name="prgprp" localSheetId="8">[14]GASTOS!#REF!</definedName>
    <definedName name="prgprp" localSheetId="2">[14]GASTOS!#REF!</definedName>
    <definedName name="prgprp" localSheetId="6">[14]GASTOS!#REF!</definedName>
    <definedName name="prgprp" localSheetId="3">[14]GASTOS!#REF!</definedName>
    <definedName name="prgprp" localSheetId="7">[14]GASTOS!#REF!</definedName>
    <definedName name="prgprp">[14]GASTOS!#REF!</definedName>
    <definedName name="primant" localSheetId="4">#REF!</definedName>
    <definedName name="primant" localSheetId="8">#REF!</definedName>
    <definedName name="primant" localSheetId="2">#REF!</definedName>
    <definedName name="primant" localSheetId="6">#REF!</definedName>
    <definedName name="primant" localSheetId="3">#REF!</definedName>
    <definedName name="primant" localSheetId="7">#REF!</definedName>
    <definedName name="primant">#REF!</definedName>
    <definedName name="primnav" localSheetId="4">#REF!</definedName>
    <definedName name="primnav" localSheetId="8">#REF!</definedName>
    <definedName name="primnav" localSheetId="2">#REF!</definedName>
    <definedName name="primnav" localSheetId="6">#REF!</definedName>
    <definedName name="primnav" localSheetId="3">#REF!</definedName>
    <definedName name="primnav" localSheetId="7">#REF!</definedName>
    <definedName name="primnav">#REF!</definedName>
    <definedName name="primser" localSheetId="4">#REF!</definedName>
    <definedName name="primser" localSheetId="8">#REF!</definedName>
    <definedName name="primser" localSheetId="2">#REF!</definedName>
    <definedName name="primser" localSheetId="6">#REF!</definedName>
    <definedName name="primser" localSheetId="3">#REF!</definedName>
    <definedName name="primser" localSheetId="7">#REF!</definedName>
    <definedName name="primser">#REF!</definedName>
    <definedName name="primtec" localSheetId="2">#REF!</definedName>
    <definedName name="primtec" localSheetId="6">#REF!</definedName>
    <definedName name="primtec" localSheetId="3">#REF!</definedName>
    <definedName name="primtec" localSheetId="7">#REF!</definedName>
    <definedName name="primtec">#REF!</definedName>
    <definedName name="primvac" localSheetId="2">#REF!</definedName>
    <definedName name="primvac" localSheetId="6">#REF!</definedName>
    <definedName name="primvac" localSheetId="3">#REF!</definedName>
    <definedName name="primvac" localSheetId="7">#REF!</definedName>
    <definedName name="primvac">#REF!</definedName>
    <definedName name="PROPIOS" localSheetId="2">#REF!</definedName>
    <definedName name="PROPIOS" localSheetId="6">#REF!</definedName>
    <definedName name="PROPIOS" localSheetId="3">#REF!</definedName>
    <definedName name="PROPIOS" localSheetId="7">#REF!</definedName>
    <definedName name="PROPIOS">#REF!</definedName>
    <definedName name="prynac" localSheetId="2">[14]GASTOS!#REF!</definedName>
    <definedName name="prynac" localSheetId="6">[14]GASTOS!#REF!</definedName>
    <definedName name="prynac" localSheetId="3">[14]GASTOS!#REF!</definedName>
    <definedName name="prynac" localSheetId="7">[14]GASTOS!#REF!</definedName>
    <definedName name="prynac">[14]GASTOS!#REF!</definedName>
    <definedName name="pryprp" localSheetId="2">[14]GASTOS!#REF!</definedName>
    <definedName name="pryprp" localSheetId="6">[14]GASTOS!#REF!</definedName>
    <definedName name="pryprp" localSheetId="3">[14]GASTOS!#REF!</definedName>
    <definedName name="pryprp" localSheetId="7">[14]GASTOS!#REF!</definedName>
    <definedName name="pryprp">[14]GASTOS!#REF!</definedName>
    <definedName name="pyd">'[21]P+D ingresos'!$C$1:$U$111</definedName>
    <definedName name="rango1" localSheetId="4">#REF!</definedName>
    <definedName name="rango1" localSheetId="8">#REF!</definedName>
    <definedName name="rango1" localSheetId="2">#REF!</definedName>
    <definedName name="rango1" localSheetId="6">#REF!</definedName>
    <definedName name="rango1" localSheetId="3">#REF!</definedName>
    <definedName name="rango1" localSheetId="7">#REF!</definedName>
    <definedName name="rango1">#REF!</definedName>
    <definedName name="rango2">#REF!</definedName>
    <definedName name="re" localSheetId="4">#REF!</definedName>
    <definedName name="re" localSheetId="8">#REF!</definedName>
    <definedName name="re" localSheetId="2">#REF!</definedName>
    <definedName name="re" localSheetId="6">#REF!</definedName>
    <definedName name="re" localSheetId="3">#REF!</definedName>
    <definedName name="re" localSheetId="7">#REF!</definedName>
    <definedName name="re">#REF!</definedName>
    <definedName name="RECALCULO" localSheetId="4">[16]RESUMEN!#REF!</definedName>
    <definedName name="RECALCULO" localSheetId="8">[16]RESUMEN!#REF!</definedName>
    <definedName name="RECALCULO" localSheetId="2">[16]RESUMEN!#REF!</definedName>
    <definedName name="RECALCULO" localSheetId="6">[16]RESUMEN!#REF!</definedName>
    <definedName name="RECALCULO" localSheetId="3">[16]RESUMEN!#REF!</definedName>
    <definedName name="RECALCULO" localSheetId="7">[16]RESUMEN!#REF!</definedName>
    <definedName name="RECALCULO">[16]RESUMEN!#REF!</definedName>
    <definedName name="RECAPRO00_" localSheetId="4">#REF!</definedName>
    <definedName name="RECAPRO00_" localSheetId="8">#REF!</definedName>
    <definedName name="RECAPRO00_" localSheetId="2">#REF!</definedName>
    <definedName name="RECAPRO00_" localSheetId="6">#REF!</definedName>
    <definedName name="RECAPRO00_" localSheetId="3">#REF!</definedName>
    <definedName name="RECAPRO00_" localSheetId="7">#REF!</definedName>
    <definedName name="RECAPRO00_">#REF!</definedName>
    <definedName name="RECAPRO93_" localSheetId="4">#REF!</definedName>
    <definedName name="RECAPRO93_" localSheetId="8">#REF!</definedName>
    <definedName name="RECAPRO93_" localSheetId="2">#REF!</definedName>
    <definedName name="RECAPRO93_" localSheetId="6">#REF!</definedName>
    <definedName name="RECAPRO93_" localSheetId="3">#REF!</definedName>
    <definedName name="RECAPRO93_" localSheetId="7">#REF!</definedName>
    <definedName name="RECAPRO93_">#REF!</definedName>
    <definedName name="RECAPRO94_" localSheetId="4">#REF!</definedName>
    <definedName name="RECAPRO94_" localSheetId="8">#REF!</definedName>
    <definedName name="RECAPRO94_" localSheetId="2">#REF!</definedName>
    <definedName name="RECAPRO94_" localSheetId="6">#REF!</definedName>
    <definedName name="RECAPRO94_" localSheetId="3">#REF!</definedName>
    <definedName name="RECAPRO94_" localSheetId="7">#REF!</definedName>
    <definedName name="RECAPRO94_">#REF!</definedName>
    <definedName name="RECAPRO95_" localSheetId="2">#REF!</definedName>
    <definedName name="RECAPRO95_" localSheetId="6">#REF!</definedName>
    <definedName name="RECAPRO95_" localSheetId="3">#REF!</definedName>
    <definedName name="RECAPRO95_" localSheetId="7">#REF!</definedName>
    <definedName name="RECAPRO95_">#REF!</definedName>
    <definedName name="RECAPRO96_" localSheetId="2">#REF!</definedName>
    <definedName name="RECAPRO96_" localSheetId="6">#REF!</definedName>
    <definedName name="RECAPRO96_" localSheetId="3">#REF!</definedName>
    <definedName name="RECAPRO96_" localSheetId="7">#REF!</definedName>
    <definedName name="RECAPRO96_">#REF!</definedName>
    <definedName name="RECAPRO97_" localSheetId="2">#REF!</definedName>
    <definedName name="RECAPRO97_" localSheetId="6">#REF!</definedName>
    <definedName name="RECAPRO97_" localSheetId="3">#REF!</definedName>
    <definedName name="RECAPRO97_" localSheetId="7">#REF!</definedName>
    <definedName name="RECAPRO97_">#REF!</definedName>
    <definedName name="RECAPRO98_" localSheetId="2">#REF!</definedName>
    <definedName name="RECAPRO98_" localSheetId="6">#REF!</definedName>
    <definedName name="RECAPRO98_" localSheetId="3">#REF!</definedName>
    <definedName name="RECAPRO98_" localSheetId="7">#REF!</definedName>
    <definedName name="RECAPRO98_">#REF!</definedName>
    <definedName name="RECAPRO99_" localSheetId="2">#REF!</definedName>
    <definedName name="RECAPRO99_" localSheetId="6">#REF!</definedName>
    <definedName name="RECAPRO99_" localSheetId="3">#REF!</definedName>
    <definedName name="RECAPRO99_" localSheetId="7">#REF!</definedName>
    <definedName name="RECAPRO99_">#REF!</definedName>
    <definedName name="recing" localSheetId="2">#REF!</definedName>
    <definedName name="recing" localSheetId="6">#REF!</definedName>
    <definedName name="recing" localSheetId="3">#REF!</definedName>
    <definedName name="recing" localSheetId="7">#REF!</definedName>
    <definedName name="recing">#REF!</definedName>
    <definedName name="recnac" localSheetId="2">[14]GASTOS!#REF!</definedName>
    <definedName name="recnac" localSheetId="6">[14]GASTOS!#REF!</definedName>
    <definedName name="recnac" localSheetId="3">[14]GASTOS!#REF!</definedName>
    <definedName name="recnac" localSheetId="7">[14]GASTOS!#REF!</definedName>
    <definedName name="recnac">[14]GASTOS!#REF!</definedName>
    <definedName name="recprp" localSheetId="2">[14]GASTOS!#REF!</definedName>
    <definedName name="recprp" localSheetId="6">[14]GASTOS!#REF!</definedName>
    <definedName name="recprp" localSheetId="3">[14]GASTOS!#REF!</definedName>
    <definedName name="recprp" localSheetId="7">[14]GASTOS!#REF!</definedName>
    <definedName name="recprp">[14]GASTOS!#REF!</definedName>
    <definedName name="reg" localSheetId="2">[14]GASTOS!#REF!</definedName>
    <definedName name="reg" localSheetId="6">[14]GASTOS!#REF!</definedName>
    <definedName name="reg" localSheetId="3">[14]GASTOS!#REF!</definedName>
    <definedName name="reg" localSheetId="7">[14]GASTOS!#REF!</definedName>
    <definedName name="reg">[14]GASTOS!#REF!</definedName>
    <definedName name="REGALIAS00_">[24]SUPUESTOS!$O$74</definedName>
    <definedName name="REGALIAS93_">[24]SUPUESTOS!$H$74</definedName>
    <definedName name="REGALIAS94_">[24]SUPUESTOS!$I$74</definedName>
    <definedName name="REGALIAS95_">[24]SUPUESTOS!$J$74</definedName>
    <definedName name="REGALIAS96_">[24]SUPUESTOS!$K$74</definedName>
    <definedName name="REGALIAS97_">[24]SUPUESTOS!$L$74</definedName>
    <definedName name="REGALIAS98_">[24]SUPUESTOS!$M$74</definedName>
    <definedName name="REGALIAS99_">[24]SUPUESTOS!$N$74</definedName>
    <definedName name="REGIONALCRECIM" localSheetId="4">#REF!</definedName>
    <definedName name="REGIONALCRECIM" localSheetId="8">#REF!</definedName>
    <definedName name="REGIONALCRECIM" localSheetId="2">#REF!</definedName>
    <definedName name="REGIONALCRECIM" localSheetId="6">#REF!</definedName>
    <definedName name="REGIONALCRECIM" localSheetId="3">#REF!</definedName>
    <definedName name="REGIONALCRECIM" localSheetId="7">#REF!</definedName>
    <definedName name="REGIONALCRECIM">#REF!</definedName>
    <definedName name="REGIONALPESOS" localSheetId="4">#REF!</definedName>
    <definedName name="REGIONALPESOS" localSheetId="8">#REF!</definedName>
    <definedName name="REGIONALPESOS" localSheetId="2">#REF!</definedName>
    <definedName name="REGIONALPESOS" localSheetId="6">#REF!</definedName>
    <definedName name="REGIONALPESOS" localSheetId="3">#REF!</definedName>
    <definedName name="REGIONALPESOS" localSheetId="7">#REF!</definedName>
    <definedName name="REGIONALPESOS">#REF!</definedName>
    <definedName name="REGIONALPIB" localSheetId="4">#REF!</definedName>
    <definedName name="REGIONALPIB" localSheetId="8">#REF!</definedName>
    <definedName name="REGIONALPIB" localSheetId="2">#REF!</definedName>
    <definedName name="REGIONALPIB" localSheetId="6">#REF!</definedName>
    <definedName name="REGIONALPIB" localSheetId="3">#REF!</definedName>
    <definedName name="REGIONALPIB" localSheetId="7">#REF!</definedName>
    <definedName name="REGIONALPIB">#REF!</definedName>
    <definedName name="REQUERIDOS" localSheetId="4">'[25]LIQUI-TRANSF'!#REF!</definedName>
    <definedName name="REQUERIDOS" localSheetId="8">'[25]LIQUI-TRANSF'!#REF!</definedName>
    <definedName name="REQUERIDOS" localSheetId="2">'[25]LIQUI-TRANSF'!#REF!</definedName>
    <definedName name="REQUERIDOS" localSheetId="6">'[25]LIQUI-TRANSF'!#REF!</definedName>
    <definedName name="REQUERIDOS" localSheetId="3">'[25]LIQUI-TRANSF'!#REF!</definedName>
    <definedName name="REQUERIDOS" localSheetId="7">'[25]LIQUI-TRANSF'!#REF!</definedName>
    <definedName name="REQUERIDOS">'[25]LIQUI-TRANSF'!#REF!</definedName>
    <definedName name="REQUERIMIENTOSDGPNI">#REF!</definedName>
    <definedName name="resa">#REF!</definedName>
    <definedName name="RESTO" localSheetId="4">#REF!</definedName>
    <definedName name="RESTO" localSheetId="8">#REF!</definedName>
    <definedName name="RESTO" localSheetId="2">#REF!</definedName>
    <definedName name="RESTO" localSheetId="6">#REF!</definedName>
    <definedName name="RESTO" localSheetId="3">#REF!</definedName>
    <definedName name="RESTO" localSheetId="7">#REF!</definedName>
    <definedName name="RESTO">#REF!</definedName>
    <definedName name="RESTOCRECIM" localSheetId="4">#REF!</definedName>
    <definedName name="RESTOCRECIM" localSheetId="8">#REF!</definedName>
    <definedName name="RESTOCRECIM" localSheetId="2">#REF!</definedName>
    <definedName name="RESTOCRECIM" localSheetId="6">#REF!</definedName>
    <definedName name="RESTOCRECIM" localSheetId="3">#REF!</definedName>
    <definedName name="RESTOCRECIM" localSheetId="7">#REF!</definedName>
    <definedName name="RESTOCRECIM">#REF!</definedName>
    <definedName name="RESTOPESOS" localSheetId="4">#REF!</definedName>
    <definedName name="RESTOPESOS" localSheetId="8">#REF!</definedName>
    <definedName name="RESTOPESOS" localSheetId="2">#REF!</definedName>
    <definedName name="RESTOPESOS" localSheetId="6">#REF!</definedName>
    <definedName name="RESTOPESOS" localSheetId="3">#REF!</definedName>
    <definedName name="RESTOPESOS" localSheetId="7">#REF!</definedName>
    <definedName name="RESTOPESOS">#REF!</definedName>
    <definedName name="RESTOPIB" localSheetId="2">#REF!</definedName>
    <definedName name="RESTOPIB" localSheetId="6">#REF!</definedName>
    <definedName name="RESTOPIB" localSheetId="3">#REF!</definedName>
    <definedName name="RESTOPIB" localSheetId="7">#REF!</definedName>
    <definedName name="RESTOPIB">#REF!</definedName>
    <definedName name="RESUMEN" localSheetId="2">#REF!</definedName>
    <definedName name="RESUMEN" localSheetId="6">#REF!</definedName>
    <definedName name="RESUMEN" localSheetId="3">#REF!</definedName>
    <definedName name="RESUMEN" localSheetId="7">#REF!</definedName>
    <definedName name="RESUMEN">#REF!</definedName>
    <definedName name="RESUMIDO" localSheetId="2">#REF!</definedName>
    <definedName name="RESUMIDO" localSheetId="6">#REF!</definedName>
    <definedName name="RESUMIDO" localSheetId="3">#REF!</definedName>
    <definedName name="RESUMIDO" localSheetId="7">#REF!</definedName>
    <definedName name="RESUMIDO">#REF!</definedName>
    <definedName name="rew" hidden="1">{"emca",#N/A,FALSE,"EMCA"}</definedName>
    <definedName name="rezago" localSheetId="2">#REF!</definedName>
    <definedName name="rezago" localSheetId="6">#REF!</definedName>
    <definedName name="rezago" localSheetId="3">#REF!</definedName>
    <definedName name="rezago" localSheetId="7">#REF!</definedName>
    <definedName name="rezago">#REF!</definedName>
    <definedName name="rhjr" hidden="1">{"INGRESOS DOLARES",#N/A,FALSE,"informes"}</definedName>
    <definedName name="rr" hidden="1">{#N/A,#N/A,FALSE,"informes"}</definedName>
    <definedName name="Rwvu.ComparEneMar9697." hidden="1">'[20]Seguimiento CSF'!$L$1:$N$65536,'[20]Seguimiento CSF'!$R$1:$BU$65536</definedName>
    <definedName name="Rwvu.EneFeb." hidden="1">'[20]Seguimiento CSF'!$L$1:$N$65536,'[20]Seguimiento CSF'!$Q$1:$AD$65536</definedName>
    <definedName name="Rwvu.Formato._.Corto." hidden="1">'[20]Seguimiento CSF'!$L$1:$N$65536,'[20]Seguimiento CSF'!$R$1:$AD$65536,'[20]Seguimiento CSF'!$AH$1:$AY$65536,'[20]Seguimiento CSF'!$BA$1:$BH$65536,'[20]Seguimiento CSF'!$BJ$1:$BQ$65536,'[20]Seguimiento CSF'!$BS$1:$CF$65536</definedName>
    <definedName name="Rwvu.OPEF._.96." hidden="1">'[20]Resumen OPEF'!$E$1:$J$65536,'[20]Resumen OPEF'!$M$1:$Q$65536</definedName>
    <definedName name="Rwvu.OPEF._.97." localSheetId="4" hidden="1">'[20]Resumen OPEF'!$C$1:$C$65536,'[20]Resumen OPEF'!#REF!,'[20]Resumen OPEF'!$K$1:$Q$65536</definedName>
    <definedName name="Rwvu.OPEF._.97." localSheetId="8" hidden="1">'[20]Resumen OPEF'!$C$1:$C$65536,'[20]Resumen OPEF'!#REF!,'[20]Resumen OPEF'!$K$1:$Q$65536</definedName>
    <definedName name="Rwvu.OPEF._.97." localSheetId="2" hidden="1">'[20]Resumen OPEF'!$C$1:$C$65536,'[20]Resumen OPEF'!#REF!,'[20]Resumen OPEF'!$K$1:$Q$65536</definedName>
    <definedName name="Rwvu.OPEF._.97." localSheetId="6" hidden="1">'[20]Resumen OPEF'!$C$1:$C$65536,'[20]Resumen OPEF'!#REF!,'[20]Resumen OPEF'!$K$1:$Q$65536</definedName>
    <definedName name="Rwvu.OPEF._.97." localSheetId="3" hidden="1">'[20]Resumen OPEF'!$C:$C,'[20]Resumen OPEF'!#REF!,'[20]Resumen OPEF'!$K:$Q</definedName>
    <definedName name="Rwvu.OPEF._.97." localSheetId="7" hidden="1">'[20]Resumen OPEF'!$C:$C,'[20]Resumen OPEF'!#REF!,'[20]Resumen OPEF'!$K:$Q</definedName>
    <definedName name="Rwvu.OPEF._.97." hidden="1">'[20]Resumen OPEF'!$C$1:$C$65536,'[20]Resumen OPEF'!#REF!,'[20]Resumen OPEF'!$K$1:$Q$65536</definedName>
    <definedName name="S" hidden="1">{"trimestre",#N/A,FALSE,"TRIMESTRE"}</definedName>
    <definedName name="sa" hidden="1">{"trimestre",#N/A,FALSE,"TRIMESTRE"}</definedName>
    <definedName name="SALIR" localSheetId="2">[16]RESUMEN!#REF!</definedName>
    <definedName name="SALIR" localSheetId="6">[16]RESUMEN!#REF!</definedName>
    <definedName name="SALIR" localSheetId="3">[16]RESUMEN!#REF!</definedName>
    <definedName name="SALIR" localSheetId="7">[16]RESUMEN!#REF!</definedName>
    <definedName name="SALIR">[16]RESUMEN!#REF!</definedName>
    <definedName name="salud" localSheetId="4">#REF!</definedName>
    <definedName name="salud" localSheetId="8">#REF!</definedName>
    <definedName name="salud" localSheetId="2">#REF!</definedName>
    <definedName name="salud" localSheetId="6">#REF!</definedName>
    <definedName name="salud" localSheetId="3">#REF!</definedName>
    <definedName name="salud" localSheetId="7">#REF!</definedName>
    <definedName name="salud">#REF!</definedName>
    <definedName name="salud2" localSheetId="4">#REF!</definedName>
    <definedName name="salud2" localSheetId="8">#REF!</definedName>
    <definedName name="salud2" localSheetId="2">#REF!</definedName>
    <definedName name="salud2" localSheetId="6">#REF!</definedName>
    <definedName name="salud2" localSheetId="3">#REF!</definedName>
    <definedName name="salud2" localSheetId="7">#REF!</definedName>
    <definedName name="salud2">#REF!</definedName>
    <definedName name="sda" hidden="1">{"eaab",#N/A,FALSE,"EAAB"}</definedName>
    <definedName name="secing" localSheetId="4">#REF!</definedName>
    <definedName name="secing" localSheetId="8">#REF!</definedName>
    <definedName name="secing" localSheetId="2">#REF!</definedName>
    <definedName name="secing" localSheetId="6">#REF!</definedName>
    <definedName name="secing" localSheetId="3">#REF!</definedName>
    <definedName name="secing" localSheetId="7">#REF!</definedName>
    <definedName name="secing">#REF!</definedName>
    <definedName name="SEGSOCIALCRECIM" localSheetId="2">#REF!</definedName>
    <definedName name="SEGSOCIALCRECIM" localSheetId="6">#REF!</definedName>
    <definedName name="SEGSOCIALCRECIM" localSheetId="3">#REF!</definedName>
    <definedName name="SEGSOCIALCRECIM" localSheetId="7">#REF!</definedName>
    <definedName name="SEGSOCIALCRECIM">#REF!</definedName>
    <definedName name="SEGSOCIALPESOS" localSheetId="2">#REF!</definedName>
    <definedName name="SEGSOCIALPESOS" localSheetId="6">#REF!</definedName>
    <definedName name="SEGSOCIALPESOS" localSheetId="3">#REF!</definedName>
    <definedName name="SEGSOCIALPESOS" localSheetId="7">#REF!</definedName>
    <definedName name="SEGSOCIALPESOS">#REF!</definedName>
    <definedName name="SEGSOCIALPIB" localSheetId="2">#REF!</definedName>
    <definedName name="SEGSOCIALPIB" localSheetId="6">#REF!</definedName>
    <definedName name="SEGSOCIALPIB" localSheetId="3">#REF!</definedName>
    <definedName name="SEGSOCIALPIB" localSheetId="7">#REF!</definedName>
    <definedName name="SEGSOCIALPIB">#REF!</definedName>
    <definedName name="SEGUIMIENTO_">#REF!</definedName>
    <definedName name="SENDEMANDA00_" localSheetId="2">#REF!</definedName>
    <definedName name="SENDEMANDA00_" localSheetId="6">#REF!</definedName>
    <definedName name="SENDEMANDA00_" localSheetId="3">#REF!</definedName>
    <definedName name="SENDEMANDA00_" localSheetId="7">#REF!</definedName>
    <definedName name="SENDEMANDA00_">#REF!</definedName>
    <definedName name="SENDEMANDA93_" localSheetId="2">#REF!</definedName>
    <definedName name="SENDEMANDA93_" localSheetId="6">#REF!</definedName>
    <definedName name="SENDEMANDA93_" localSheetId="3">#REF!</definedName>
    <definedName name="SENDEMANDA93_" localSheetId="7">#REF!</definedName>
    <definedName name="SENDEMANDA93_">#REF!</definedName>
    <definedName name="SENDEMANDA94_" localSheetId="2">#REF!</definedName>
    <definedName name="SENDEMANDA94_" localSheetId="6">#REF!</definedName>
    <definedName name="SENDEMANDA94_" localSheetId="3">#REF!</definedName>
    <definedName name="SENDEMANDA94_" localSheetId="7">#REF!</definedName>
    <definedName name="SENDEMANDA94_">#REF!</definedName>
    <definedName name="SENDEMANDA95_" localSheetId="2">#REF!</definedName>
    <definedName name="SENDEMANDA95_" localSheetId="6">#REF!</definedName>
    <definedName name="SENDEMANDA95_" localSheetId="3">#REF!</definedName>
    <definedName name="SENDEMANDA95_" localSheetId="7">#REF!</definedName>
    <definedName name="SENDEMANDA95_">#REF!</definedName>
    <definedName name="SENDEMANDA96_" localSheetId="2">#REF!</definedName>
    <definedName name="SENDEMANDA96_" localSheetId="6">#REF!</definedName>
    <definedName name="SENDEMANDA96_" localSheetId="3">#REF!</definedName>
    <definedName name="SENDEMANDA96_" localSheetId="7">#REF!</definedName>
    <definedName name="SENDEMANDA96_">#REF!</definedName>
    <definedName name="SENDEMANDA97_" localSheetId="2">#REF!</definedName>
    <definedName name="SENDEMANDA97_" localSheetId="6">#REF!</definedName>
    <definedName name="SENDEMANDA97_" localSheetId="3">#REF!</definedName>
    <definedName name="SENDEMANDA97_" localSheetId="7">#REF!</definedName>
    <definedName name="SENDEMANDA97_">#REF!</definedName>
    <definedName name="SENDEMANDA98_" localSheetId="2">#REF!</definedName>
    <definedName name="SENDEMANDA98_" localSheetId="6">#REF!</definedName>
    <definedName name="SENDEMANDA98_" localSheetId="3">#REF!</definedName>
    <definedName name="SENDEMANDA98_" localSheetId="7">#REF!</definedName>
    <definedName name="SENDEMANDA98_">#REF!</definedName>
    <definedName name="SENDEMANDA99_" localSheetId="2">#REF!</definedName>
    <definedName name="SENDEMANDA99_" localSheetId="6">#REF!</definedName>
    <definedName name="SENDEMANDA99_" localSheetId="3">#REF!</definedName>
    <definedName name="SENDEMANDA99_" localSheetId="7">#REF!</definedName>
    <definedName name="SENDEMANDA99_">#REF!</definedName>
    <definedName name="SENPERDIDAS00_" localSheetId="2">#REF!</definedName>
    <definedName name="SENPERDIDAS00_" localSheetId="6">#REF!</definedName>
    <definedName name="SENPERDIDAS00_" localSheetId="3">#REF!</definedName>
    <definedName name="SENPERDIDAS00_" localSheetId="7">#REF!</definedName>
    <definedName name="SENPERDIDAS00_">#REF!</definedName>
    <definedName name="SENPERDIDAS93_" localSheetId="2">#REF!</definedName>
    <definedName name="SENPERDIDAS93_" localSheetId="6">#REF!</definedName>
    <definedName name="SENPERDIDAS93_" localSheetId="3">#REF!</definedName>
    <definedName name="SENPERDIDAS93_" localSheetId="7">#REF!</definedName>
    <definedName name="SENPERDIDAS93_">#REF!</definedName>
    <definedName name="SENPERDIDAS94_" localSheetId="2">#REF!</definedName>
    <definedName name="SENPERDIDAS94_" localSheetId="6">#REF!</definedName>
    <definedName name="SENPERDIDAS94_" localSheetId="3">#REF!</definedName>
    <definedName name="SENPERDIDAS94_" localSheetId="7">#REF!</definedName>
    <definedName name="SENPERDIDAS94_">#REF!</definedName>
    <definedName name="SENPERDIDAS95_" localSheetId="2">#REF!</definedName>
    <definedName name="SENPERDIDAS95_" localSheetId="6">#REF!</definedName>
    <definedName name="SENPERDIDAS95_" localSheetId="3">#REF!</definedName>
    <definedName name="SENPERDIDAS95_" localSheetId="7">#REF!</definedName>
    <definedName name="SENPERDIDAS95_">#REF!</definedName>
    <definedName name="SENPERDIDAS96_" localSheetId="2">#REF!</definedName>
    <definedName name="SENPERDIDAS96_" localSheetId="6">#REF!</definedName>
    <definedName name="SENPERDIDAS96_" localSheetId="3">#REF!</definedName>
    <definedName name="SENPERDIDAS96_" localSheetId="7">#REF!</definedName>
    <definedName name="SENPERDIDAS96_">#REF!</definedName>
    <definedName name="SENPERDIDAS97_" localSheetId="2">#REF!</definedName>
    <definedName name="SENPERDIDAS97_" localSheetId="6">#REF!</definedName>
    <definedName name="SENPERDIDAS97_" localSheetId="3">#REF!</definedName>
    <definedName name="SENPERDIDAS97_" localSheetId="7">#REF!</definedName>
    <definedName name="SENPERDIDAS97_">#REF!</definedName>
    <definedName name="SENPERDIDAS98_" localSheetId="2">#REF!</definedName>
    <definedName name="SENPERDIDAS98_" localSheetId="6">#REF!</definedName>
    <definedName name="SENPERDIDAS98_" localSheetId="3">#REF!</definedName>
    <definedName name="SENPERDIDAS98_" localSheetId="7">#REF!</definedName>
    <definedName name="SENPERDIDAS98_">#REF!</definedName>
    <definedName name="SENPERDIDAS99_" localSheetId="2">#REF!</definedName>
    <definedName name="SENPERDIDAS99_" localSheetId="6">#REF!</definedName>
    <definedName name="SENPERDIDAS99_" localSheetId="3">#REF!</definedName>
    <definedName name="SENPERDIDAS99_" localSheetId="7">#REF!</definedName>
    <definedName name="SENPERDIDAS99_">#REF!</definedName>
    <definedName name="SENRECAUDO00_" localSheetId="2">#REF!</definedName>
    <definedName name="SENRECAUDO00_" localSheetId="6">#REF!</definedName>
    <definedName name="SENRECAUDO00_" localSheetId="3">#REF!</definedName>
    <definedName name="SENRECAUDO00_" localSheetId="7">#REF!</definedName>
    <definedName name="SENRECAUDO00_">#REF!</definedName>
    <definedName name="SENRECAUDO93_" localSheetId="2">#REF!</definedName>
    <definedName name="SENRECAUDO93_" localSheetId="6">#REF!</definedName>
    <definedName name="SENRECAUDO93_" localSheetId="3">#REF!</definedName>
    <definedName name="SENRECAUDO93_" localSheetId="7">#REF!</definedName>
    <definedName name="SENRECAUDO93_">#REF!</definedName>
    <definedName name="SENRECAUDO94_" localSheetId="2">#REF!</definedName>
    <definedName name="SENRECAUDO94_" localSheetId="6">#REF!</definedName>
    <definedName name="SENRECAUDO94_" localSheetId="3">#REF!</definedName>
    <definedName name="SENRECAUDO94_" localSheetId="7">#REF!</definedName>
    <definedName name="SENRECAUDO94_">#REF!</definedName>
    <definedName name="SENRECAUDO95_" localSheetId="2">#REF!</definedName>
    <definedName name="SENRECAUDO95_" localSheetId="6">#REF!</definedName>
    <definedName name="SENRECAUDO95_" localSheetId="3">#REF!</definedName>
    <definedName name="SENRECAUDO95_" localSheetId="7">#REF!</definedName>
    <definedName name="SENRECAUDO95_">#REF!</definedName>
    <definedName name="SENRECAUDO96_" localSheetId="2">#REF!</definedName>
    <definedName name="SENRECAUDO96_" localSheetId="6">#REF!</definedName>
    <definedName name="SENRECAUDO96_" localSheetId="3">#REF!</definedName>
    <definedName name="SENRECAUDO96_" localSheetId="7">#REF!</definedName>
    <definedName name="SENRECAUDO96_">#REF!</definedName>
    <definedName name="SENRECAUDO97_" localSheetId="2">#REF!</definedName>
    <definedName name="SENRECAUDO97_" localSheetId="6">#REF!</definedName>
    <definedName name="SENRECAUDO97_" localSheetId="3">#REF!</definedName>
    <definedName name="SENRECAUDO97_" localSheetId="7">#REF!</definedName>
    <definedName name="SENRECAUDO97_">#REF!</definedName>
    <definedName name="SENRECAUDO98_" localSheetId="2">#REF!</definedName>
    <definedName name="SENRECAUDO98_" localSheetId="6">#REF!</definedName>
    <definedName name="SENRECAUDO98_" localSheetId="3">#REF!</definedName>
    <definedName name="SENRECAUDO98_" localSheetId="7">#REF!</definedName>
    <definedName name="SENRECAUDO98_">#REF!</definedName>
    <definedName name="SENRECAUDO99_" localSheetId="2">#REF!</definedName>
    <definedName name="SENRECAUDO99_" localSheetId="6">#REF!</definedName>
    <definedName name="SENRECAUDO99_" localSheetId="3">#REF!</definedName>
    <definedName name="SENRECAUDO99_" localSheetId="7">#REF!</definedName>
    <definedName name="SENRECAUDO99_">#REF!</definedName>
    <definedName name="SENSUPERAVIT00_" localSheetId="2">#REF!</definedName>
    <definedName name="SENSUPERAVIT00_" localSheetId="6">#REF!</definedName>
    <definedName name="SENSUPERAVIT00_" localSheetId="3">#REF!</definedName>
    <definedName name="SENSUPERAVIT00_" localSheetId="7">#REF!</definedName>
    <definedName name="SENSUPERAVIT00_">#REF!</definedName>
    <definedName name="SENSUPERAVIT93_" localSheetId="2">#REF!</definedName>
    <definedName name="SENSUPERAVIT93_" localSheetId="6">#REF!</definedName>
    <definedName name="SENSUPERAVIT93_" localSheetId="3">#REF!</definedName>
    <definedName name="SENSUPERAVIT93_" localSheetId="7">#REF!</definedName>
    <definedName name="SENSUPERAVIT93_">#REF!</definedName>
    <definedName name="SENSUPERAVIT94_" localSheetId="2">#REF!</definedName>
    <definedName name="SENSUPERAVIT94_" localSheetId="6">#REF!</definedName>
    <definedName name="SENSUPERAVIT94_" localSheetId="3">#REF!</definedName>
    <definedName name="SENSUPERAVIT94_" localSheetId="7">#REF!</definedName>
    <definedName name="SENSUPERAVIT94_">#REF!</definedName>
    <definedName name="SENSUPERAVIT95_" localSheetId="2">#REF!</definedName>
    <definedName name="SENSUPERAVIT95_" localSheetId="6">#REF!</definedName>
    <definedName name="SENSUPERAVIT95_" localSheetId="3">#REF!</definedName>
    <definedName name="SENSUPERAVIT95_" localSheetId="7">#REF!</definedName>
    <definedName name="SENSUPERAVIT95_">#REF!</definedName>
    <definedName name="SENSUPERAVIT96_" localSheetId="2">#REF!</definedName>
    <definedName name="SENSUPERAVIT96_" localSheetId="6">#REF!</definedName>
    <definedName name="SENSUPERAVIT96_" localSheetId="3">#REF!</definedName>
    <definedName name="SENSUPERAVIT96_" localSheetId="7">#REF!</definedName>
    <definedName name="SENSUPERAVIT96_">#REF!</definedName>
    <definedName name="SENSUPERAVIT97_" localSheetId="2">#REF!</definedName>
    <definedName name="SENSUPERAVIT97_" localSheetId="6">#REF!</definedName>
    <definedName name="SENSUPERAVIT97_" localSheetId="3">#REF!</definedName>
    <definedName name="SENSUPERAVIT97_" localSheetId="7">#REF!</definedName>
    <definedName name="SENSUPERAVIT97_">#REF!</definedName>
    <definedName name="SENSUPERAVIT98_" localSheetId="2">#REF!</definedName>
    <definedName name="SENSUPERAVIT98_" localSheetId="6">#REF!</definedName>
    <definedName name="SENSUPERAVIT98_" localSheetId="3">#REF!</definedName>
    <definedName name="SENSUPERAVIT98_" localSheetId="7">#REF!</definedName>
    <definedName name="SENSUPERAVIT98_">#REF!</definedName>
    <definedName name="SENSUPERAVIT99_" localSheetId="2">#REF!</definedName>
    <definedName name="SENSUPERAVIT99_" localSheetId="6">#REF!</definedName>
    <definedName name="SENSUPERAVIT99_" localSheetId="3">#REF!</definedName>
    <definedName name="SENSUPERAVIT99_" localSheetId="7">#REF!</definedName>
    <definedName name="SENSUPERAVIT99_">#REF!</definedName>
    <definedName name="SENTARIFA00_" localSheetId="2">#REF!</definedName>
    <definedName name="SENTARIFA00_" localSheetId="6">#REF!</definedName>
    <definedName name="SENTARIFA00_" localSheetId="3">#REF!</definedName>
    <definedName name="SENTARIFA00_" localSheetId="7">#REF!</definedName>
    <definedName name="SENTARIFA00_">#REF!</definedName>
    <definedName name="SENTARIFA93_" localSheetId="2">#REF!</definedName>
    <definedName name="SENTARIFA93_" localSheetId="6">#REF!</definedName>
    <definedName name="SENTARIFA93_" localSheetId="3">#REF!</definedName>
    <definedName name="SENTARIFA93_" localSheetId="7">#REF!</definedName>
    <definedName name="SENTARIFA93_">#REF!</definedName>
    <definedName name="SENTARIFA94_" localSheetId="2">#REF!</definedName>
    <definedName name="SENTARIFA94_" localSheetId="6">#REF!</definedName>
    <definedName name="SENTARIFA94_" localSheetId="3">#REF!</definedName>
    <definedName name="SENTARIFA94_" localSheetId="7">#REF!</definedName>
    <definedName name="SENTARIFA94_">#REF!</definedName>
    <definedName name="SENTARIFA95_" localSheetId="2">#REF!</definedName>
    <definedName name="SENTARIFA95_" localSheetId="6">#REF!</definedName>
    <definedName name="SENTARIFA95_" localSheetId="3">#REF!</definedName>
    <definedName name="SENTARIFA95_" localSheetId="7">#REF!</definedName>
    <definedName name="SENTARIFA95_">#REF!</definedName>
    <definedName name="SENTARIFA96_" localSheetId="2">#REF!</definedName>
    <definedName name="SENTARIFA96_" localSheetId="6">#REF!</definedName>
    <definedName name="SENTARIFA96_" localSheetId="3">#REF!</definedName>
    <definedName name="SENTARIFA96_" localSheetId="7">#REF!</definedName>
    <definedName name="SENTARIFA96_">#REF!</definedName>
    <definedName name="SENTARIFA97_" localSheetId="2">#REF!</definedName>
    <definedName name="SENTARIFA97_" localSheetId="6">#REF!</definedName>
    <definedName name="SENTARIFA97_" localSheetId="3">#REF!</definedName>
    <definedName name="SENTARIFA97_" localSheetId="7">#REF!</definedName>
    <definedName name="SENTARIFA97_">#REF!</definedName>
    <definedName name="SENTARIFA98_" localSheetId="2">#REF!</definedName>
    <definedName name="SENTARIFA98_" localSheetId="6">#REF!</definedName>
    <definedName name="SENTARIFA98_" localSheetId="3">#REF!</definedName>
    <definedName name="SENTARIFA98_" localSheetId="7">#REF!</definedName>
    <definedName name="SENTARIFA98_">#REF!</definedName>
    <definedName name="SENTARIFA99_" localSheetId="2">#REF!</definedName>
    <definedName name="SENTARIFA99_" localSheetId="6">#REF!</definedName>
    <definedName name="SENTARIFA99_" localSheetId="3">#REF!</definedName>
    <definedName name="SENTARIFA99_" localSheetId="7">#REF!</definedName>
    <definedName name="SENTARIFA99_">#REF!</definedName>
    <definedName name="SENVARDEM00_" localSheetId="2">#REF!</definedName>
    <definedName name="SENVARDEM00_" localSheetId="6">#REF!</definedName>
    <definedName name="SENVARDEM00_" localSheetId="3">#REF!</definedName>
    <definedName name="SENVARDEM00_" localSheetId="7">#REF!</definedName>
    <definedName name="SENVARDEM00_">#REF!</definedName>
    <definedName name="SENVARDEM93_" localSheetId="2">#REF!</definedName>
    <definedName name="SENVARDEM93_" localSheetId="6">#REF!</definedName>
    <definedName name="SENVARDEM93_" localSheetId="3">#REF!</definedName>
    <definedName name="SENVARDEM93_" localSheetId="7">#REF!</definedName>
    <definedName name="SENVARDEM93_">#REF!</definedName>
    <definedName name="SENVARDEM94_" localSheetId="2">#REF!</definedName>
    <definedName name="SENVARDEM94_" localSheetId="6">#REF!</definedName>
    <definedName name="SENVARDEM94_" localSheetId="3">#REF!</definedName>
    <definedName name="SENVARDEM94_" localSheetId="7">#REF!</definedName>
    <definedName name="SENVARDEM94_">#REF!</definedName>
    <definedName name="SENVARDEM95_" localSheetId="2">#REF!</definedName>
    <definedName name="SENVARDEM95_" localSheetId="6">#REF!</definedName>
    <definedName name="SENVARDEM95_" localSheetId="3">#REF!</definedName>
    <definedName name="SENVARDEM95_" localSheetId="7">#REF!</definedName>
    <definedName name="SENVARDEM95_">#REF!</definedName>
    <definedName name="SENVARDEM96_" localSheetId="2">#REF!</definedName>
    <definedName name="SENVARDEM96_" localSheetId="6">#REF!</definedName>
    <definedName name="SENVARDEM96_" localSheetId="3">#REF!</definedName>
    <definedName name="SENVARDEM96_" localSheetId="7">#REF!</definedName>
    <definedName name="SENVARDEM96_">#REF!</definedName>
    <definedName name="SENVARDEM97_" localSheetId="2">#REF!</definedName>
    <definedName name="SENVARDEM97_" localSheetId="6">#REF!</definedName>
    <definedName name="SENVARDEM97_" localSheetId="3">#REF!</definedName>
    <definedName name="SENVARDEM97_" localSheetId="7">#REF!</definedName>
    <definedName name="SENVARDEM97_">#REF!</definedName>
    <definedName name="SENVARDEM98_" localSheetId="2">#REF!</definedName>
    <definedName name="SENVARDEM98_" localSheetId="6">#REF!</definedName>
    <definedName name="SENVARDEM98_" localSheetId="3">#REF!</definedName>
    <definedName name="SENVARDEM98_" localSheetId="7">#REF!</definedName>
    <definedName name="SENVARDEM98_">#REF!</definedName>
    <definedName name="SENVARDEM99_" localSheetId="2">#REF!</definedName>
    <definedName name="SENVARDEM99_" localSheetId="6">#REF!</definedName>
    <definedName name="SENVARDEM99_" localSheetId="3">#REF!</definedName>
    <definedName name="SENVARDEM99_" localSheetId="7">#REF!</definedName>
    <definedName name="SENVARDEM99_">#REF!</definedName>
    <definedName name="SENVENTAS00_" localSheetId="2">#REF!</definedName>
    <definedName name="SENVENTAS00_" localSheetId="6">#REF!</definedName>
    <definedName name="SENVENTAS00_" localSheetId="3">#REF!</definedName>
    <definedName name="SENVENTAS00_" localSheetId="7">#REF!</definedName>
    <definedName name="SENVENTAS00_">#REF!</definedName>
    <definedName name="SENVENTAS93_" localSheetId="2">#REF!</definedName>
    <definedName name="SENVENTAS93_" localSheetId="6">#REF!</definedName>
    <definedName name="SENVENTAS93_" localSheetId="3">#REF!</definedName>
    <definedName name="SENVENTAS93_" localSheetId="7">#REF!</definedName>
    <definedName name="SENVENTAS93_">#REF!</definedName>
    <definedName name="SENVENTAS94_" localSheetId="2">#REF!</definedName>
    <definedName name="SENVENTAS94_" localSheetId="6">#REF!</definedName>
    <definedName name="SENVENTAS94_" localSheetId="3">#REF!</definedName>
    <definedName name="SENVENTAS94_" localSheetId="7">#REF!</definedName>
    <definedName name="SENVENTAS94_">#REF!</definedName>
    <definedName name="SENVENTAS95_" localSheetId="2">#REF!</definedName>
    <definedName name="SENVENTAS95_" localSheetId="6">#REF!</definedName>
    <definedName name="SENVENTAS95_" localSheetId="3">#REF!</definedName>
    <definedName name="SENVENTAS95_" localSheetId="7">#REF!</definedName>
    <definedName name="SENVENTAS95_">#REF!</definedName>
    <definedName name="SENVENTAS96_" localSheetId="2">#REF!</definedName>
    <definedName name="SENVENTAS96_" localSheetId="6">#REF!</definedName>
    <definedName name="SENVENTAS96_" localSheetId="3">#REF!</definedName>
    <definedName name="SENVENTAS96_" localSheetId="7">#REF!</definedName>
    <definedName name="SENVENTAS96_">#REF!</definedName>
    <definedName name="SENVENTAS97_" localSheetId="2">#REF!</definedName>
    <definedName name="SENVENTAS97_" localSheetId="6">#REF!</definedName>
    <definedName name="SENVENTAS97_" localSheetId="3">#REF!</definedName>
    <definedName name="SENVENTAS97_" localSheetId="7">#REF!</definedName>
    <definedName name="SENVENTAS97_">#REF!</definedName>
    <definedName name="SENVENTAS98_" localSheetId="2">#REF!</definedName>
    <definedName name="SENVENTAS98_" localSheetId="6">#REF!</definedName>
    <definedName name="SENVENTAS98_" localSheetId="3">#REF!</definedName>
    <definedName name="SENVENTAS98_" localSheetId="7">#REF!</definedName>
    <definedName name="SENVENTAS98_">#REF!</definedName>
    <definedName name="SENVENTAS99_" localSheetId="2">#REF!</definedName>
    <definedName name="SENVENTAS99_" localSheetId="6">#REF!</definedName>
    <definedName name="SENVENTAS99_" localSheetId="3">#REF!</definedName>
    <definedName name="SENVENTAS99_" localSheetId="7">#REF!</definedName>
    <definedName name="SENVENTAS99_">#REF!</definedName>
    <definedName name="Sep">[13]BCol!$X$3</definedName>
    <definedName name="SERVICIODEUDANACION" localSheetId="4">'[28]DETALLE-DEUDA'!#REF!</definedName>
    <definedName name="SERVICIODEUDANACION" localSheetId="8">'[28]DETALLE-DEUDA'!#REF!</definedName>
    <definedName name="SERVICIODEUDANACION" localSheetId="2">'[28]DETALLE-DEUDA'!#REF!</definedName>
    <definedName name="SERVICIODEUDANACION" localSheetId="6">'[28]DETALLE-DEUDA'!#REF!</definedName>
    <definedName name="SERVICIODEUDANACION" localSheetId="3">'[28]DETALLE-DEUDA'!#REF!</definedName>
    <definedName name="SERVICIODEUDANACION" localSheetId="7">'[28]DETALLE-DEUDA'!#REF!</definedName>
    <definedName name="SERVICIODEUDANACION">'[28]DETALLE-DEUDA'!#REF!</definedName>
    <definedName name="Servicios_personales" localSheetId="4">#REF!</definedName>
    <definedName name="Servicios_personales" localSheetId="8">#REF!</definedName>
    <definedName name="Servicios_personales" localSheetId="2">#REF!</definedName>
    <definedName name="Servicios_personales" localSheetId="6">#REF!</definedName>
    <definedName name="Servicios_personales" localSheetId="3">#REF!</definedName>
    <definedName name="Servicios_personales" localSheetId="7">#REF!</definedName>
    <definedName name="Servicios_personales">#REF!</definedName>
    <definedName name="SI" localSheetId="4">'[29]CUA1-3'!#REF!</definedName>
    <definedName name="SI" localSheetId="8">'[29]CUA1-3'!#REF!</definedName>
    <definedName name="SI" localSheetId="2">'[29]CUA1-3'!#REF!</definedName>
    <definedName name="SI" localSheetId="6">'[29]CUA1-3'!#REF!</definedName>
    <definedName name="SI" localSheetId="3">'[29]CUA1-3'!#REF!</definedName>
    <definedName name="SI" localSheetId="7">'[29]CUA1-3'!#REF!</definedName>
    <definedName name="SI">'[29]CUA1-3'!#REF!</definedName>
    <definedName name="SITFID95_">[24]SUPUESTOS!$J$7</definedName>
    <definedName name="SITFIS00_">[24]SUPUESTOS!$O$7</definedName>
    <definedName name="SITFIS93_">[24]SUPUESTOS!$H$7</definedName>
    <definedName name="SITFIS94_">[24]SUPUESTOS!$I$7</definedName>
    <definedName name="SITFIS95_">[24]SUPUESTOS!$J$7</definedName>
    <definedName name="SITFIS96_">[24]SUPUESTOS!$K$7</definedName>
    <definedName name="SITFIS97_">[24]SUPUESTOS!$L$7</definedName>
    <definedName name="SITFIS98_">[24]SUPUESTOS!$M$7</definedName>
    <definedName name="SITFIS99_">[24]SUPUESTOS!$N$7</definedName>
    <definedName name="skghafdn" hidden="1">{"PAGOS DOLARES",#N/A,FALSE,"informes"}</definedName>
    <definedName name="solnac" localSheetId="2">[14]GASTOS!#REF!</definedName>
    <definedName name="solnac" localSheetId="6">[14]GASTOS!#REF!</definedName>
    <definedName name="solnac" localSheetId="3">[14]GASTOS!#REF!</definedName>
    <definedName name="solnac" localSheetId="7">[14]GASTOS!#REF!</definedName>
    <definedName name="solnac">[14]GASTOS!#REF!</definedName>
    <definedName name="solprp" localSheetId="2">[14]GASTOS!#REF!</definedName>
    <definedName name="solprp" localSheetId="6">[14]GASTOS!#REF!</definedName>
    <definedName name="solprp" localSheetId="3">[14]GASTOS!#REF!</definedName>
    <definedName name="solprp" localSheetId="7">[14]GASTOS!#REF!</definedName>
    <definedName name="solprp">[14]GASTOS!#REF!</definedName>
    <definedName name="SORTEADO" localSheetId="4">#REF!</definedName>
    <definedName name="SORTEADO" localSheetId="8">#REF!</definedName>
    <definedName name="SORTEADO" localSheetId="2">#REF!</definedName>
    <definedName name="SORTEADO" localSheetId="6">#REF!</definedName>
    <definedName name="SORTEADO" localSheetId="3">#REF!</definedName>
    <definedName name="SORTEADO" localSheetId="7">#REF!</definedName>
    <definedName name="SORTEADO">#REF!</definedName>
    <definedName name="SS" hidden="1">{"PAGOS DOLARES",#N/A,FALSE,"informes"}</definedName>
    <definedName name="SUBDIRECTOR" localSheetId="4">#REF!</definedName>
    <definedName name="SUBDIRECTOR" localSheetId="8">#REF!</definedName>
    <definedName name="SUBDIRECTOR" localSheetId="2">#REF!</definedName>
    <definedName name="SUBDIRECTOR" localSheetId="6">#REF!</definedName>
    <definedName name="SUBDIRECTOR" localSheetId="3">#REF!</definedName>
    <definedName name="SUBDIRECTOR" localSheetId="7">#REF!</definedName>
    <definedName name="SUBDIRECTOR">#REF!</definedName>
    <definedName name="subtrn" localSheetId="2">#REF!</definedName>
    <definedName name="subtrn" localSheetId="6">#REF!</definedName>
    <definedName name="subtrn" localSheetId="3">#REF!</definedName>
    <definedName name="subtrn" localSheetId="7">#REF!</definedName>
    <definedName name="subtrn">#REF!</definedName>
    <definedName name="SUMAS">[30]O.Enti!#REF!</definedName>
    <definedName name="TABRIL">[1]ENTRADA!#REF!</definedName>
    <definedName name="TAGOSTO">[1]ENTRADA!#REF!</definedName>
    <definedName name="TCI">[1]ENTRADA!#REF!</definedName>
    <definedName name="TCII">[1]ENTRADA!#REF!</definedName>
    <definedName name="TCIII">[1]ENTRADA!#REF!</definedName>
    <definedName name="TCIV">[1]ENTRADA!#REF!</definedName>
    <definedName name="TCP00_" localSheetId="2">#REF!</definedName>
    <definedName name="TCP00_" localSheetId="6">#REF!</definedName>
    <definedName name="TCP00_" localSheetId="3">#REF!</definedName>
    <definedName name="TCP00_" localSheetId="7">#REF!</definedName>
    <definedName name="TCP00_">#REF!</definedName>
    <definedName name="TCP93_" localSheetId="2">#REF!</definedName>
    <definedName name="TCP93_" localSheetId="6">#REF!</definedName>
    <definedName name="TCP93_" localSheetId="3">#REF!</definedName>
    <definedName name="TCP93_" localSheetId="7">#REF!</definedName>
    <definedName name="TCP93_">#REF!</definedName>
    <definedName name="TCP94_" localSheetId="2">#REF!</definedName>
    <definedName name="TCP94_" localSheetId="6">#REF!</definedName>
    <definedName name="TCP94_" localSheetId="3">#REF!</definedName>
    <definedName name="TCP94_" localSheetId="7">#REF!</definedName>
    <definedName name="TCP94_">#REF!</definedName>
    <definedName name="TCP95_" localSheetId="2">#REF!</definedName>
    <definedName name="TCP95_" localSheetId="6">#REF!</definedName>
    <definedName name="TCP95_" localSheetId="3">#REF!</definedName>
    <definedName name="TCP95_" localSheetId="7">#REF!</definedName>
    <definedName name="TCP95_">#REF!</definedName>
    <definedName name="TCP96_" localSheetId="2">#REF!</definedName>
    <definedName name="TCP96_" localSheetId="6">#REF!</definedName>
    <definedName name="TCP96_" localSheetId="3">#REF!</definedName>
    <definedName name="TCP96_" localSheetId="7">#REF!</definedName>
    <definedName name="TCP96_">#REF!</definedName>
    <definedName name="TCP97_" localSheetId="2">#REF!</definedName>
    <definedName name="TCP97_" localSheetId="6">#REF!</definedName>
    <definedName name="TCP97_" localSheetId="3">#REF!</definedName>
    <definedName name="TCP97_" localSheetId="7">#REF!</definedName>
    <definedName name="TCP97_">#REF!</definedName>
    <definedName name="TCP98_" localSheetId="2">#REF!</definedName>
    <definedName name="TCP98_" localSheetId="6">#REF!</definedName>
    <definedName name="TCP98_" localSheetId="3">#REF!</definedName>
    <definedName name="TCP98_" localSheetId="7">#REF!</definedName>
    <definedName name="TCP98_">#REF!</definedName>
    <definedName name="TCP99_" localSheetId="2">#REF!</definedName>
    <definedName name="TCP99_" localSheetId="6">#REF!</definedName>
    <definedName name="TCP99_" localSheetId="3">#REF!</definedName>
    <definedName name="TCP99_" localSheetId="7">#REF!</definedName>
    <definedName name="TCP99_">#REF!</definedName>
    <definedName name="TDIC">[1]ENTRADA!#REF!</definedName>
    <definedName name="TELECOMCRECIM" localSheetId="2">#REF!</definedName>
    <definedName name="TELECOMCRECIM" localSheetId="6">#REF!</definedName>
    <definedName name="TELECOMCRECIM" localSheetId="3">#REF!</definedName>
    <definedName name="TELECOMCRECIM" localSheetId="7">#REF!</definedName>
    <definedName name="TELECOMCRECIM">#REF!</definedName>
    <definedName name="TELECOMPESOS" localSheetId="2">#REF!</definedName>
    <definedName name="TELECOMPESOS" localSheetId="6">#REF!</definedName>
    <definedName name="TELECOMPESOS" localSheetId="3">#REF!</definedName>
    <definedName name="TELECOMPESOS" localSheetId="7">#REF!</definedName>
    <definedName name="TELECOMPESOS">#REF!</definedName>
    <definedName name="TELECOMPIB" localSheetId="2">#REF!</definedName>
    <definedName name="TELECOMPIB" localSheetId="6">#REF!</definedName>
    <definedName name="TELECOMPIB" localSheetId="3">#REF!</definedName>
    <definedName name="TELECOMPIB" localSheetId="7">#REF!</definedName>
    <definedName name="TELECOMPIB">#REF!</definedName>
    <definedName name="Tendencia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dencia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dencia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dencia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dencia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dencia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ERO">[1]ENTRADA!#REF!</definedName>
    <definedName name="TFEBRERO">[1]ENTRADA!#REF!</definedName>
    <definedName name="TJULIO">[1]ENTRADA!#REF!</definedName>
    <definedName name="TJUNIO">[1]ENTRADA!#REF!</definedName>
    <definedName name="TMARZO">[1]ENTRADA!#REF!</definedName>
    <definedName name="TMAYO">[1]ENTRADA!#REF!</definedName>
    <definedName name="TNOV">[1]ENTRADA!#REF!</definedName>
    <definedName name="TOCTUBRE">[1]ENTRADA!#REF!</definedName>
    <definedName name="TODO" localSheetId="4">#REF!</definedName>
    <definedName name="TODO" localSheetId="8">#REF!</definedName>
    <definedName name="TODO" localSheetId="2">#REF!</definedName>
    <definedName name="TODO" localSheetId="6">#REF!</definedName>
    <definedName name="TODO" localSheetId="3">#REF!</definedName>
    <definedName name="TODO" localSheetId="7">#REF!</definedName>
    <definedName name="TODO">#REF!</definedName>
    <definedName name="tony" hidden="1">{#N/A,#N/A,FALSE,"informes"}</definedName>
    <definedName name="TOTAL" localSheetId="4">#REF!</definedName>
    <definedName name="TOTAL" localSheetId="8">#REF!</definedName>
    <definedName name="TOTAL" localSheetId="2">#REF!</definedName>
    <definedName name="TOTAL" localSheetId="6">#REF!</definedName>
    <definedName name="TOTAL" localSheetId="3">#REF!</definedName>
    <definedName name="TOTAL" localSheetId="7">#REF!</definedName>
    <definedName name="TOTAL">#REF!</definedName>
    <definedName name="tothorext" localSheetId="2">#REF!</definedName>
    <definedName name="tothorext" localSheetId="6">#REF!</definedName>
    <definedName name="tothorext" localSheetId="3">#REF!</definedName>
    <definedName name="tothorext" localSheetId="7">#REF!</definedName>
    <definedName name="tothorext">#REF!</definedName>
    <definedName name="totindemvac" localSheetId="2">#REF!</definedName>
    <definedName name="totindemvac" localSheetId="6">#REF!</definedName>
    <definedName name="totindemvac" localSheetId="3">#REF!</definedName>
    <definedName name="totindemvac" localSheetId="7">#REF!</definedName>
    <definedName name="totindemvac">#REF!</definedName>
    <definedName name="tranferencias" localSheetId="2">#REF!</definedName>
    <definedName name="tranferencias" localSheetId="6">#REF!</definedName>
    <definedName name="tranferencias" localSheetId="3">#REF!</definedName>
    <definedName name="tranferencias" localSheetId="7">#REF!</definedName>
    <definedName name="tranferencias">#REF!</definedName>
    <definedName name="TRANSTOT00_">[24]SUPUESTOS!$O$5</definedName>
    <definedName name="TRANSTOT93_">[24]SUPUESTOS!$H$5</definedName>
    <definedName name="TRANSTOT94_">[24]SUPUESTOS!$I$5</definedName>
    <definedName name="TRANSTOT95_">[24]SUPUESTOS!$J$5</definedName>
    <definedName name="TRANSTOT96_">[24]SUPUESTOS!$K$5</definedName>
    <definedName name="TRANSTOT97_">[24]SUPUESTOS!$L$5</definedName>
    <definedName name="TRANSTOT98_">[24]SUPUESTOS!$M$5</definedName>
    <definedName name="TRANSTOT99_">[24]SUPUESTOS!$N$5</definedName>
    <definedName name="TRIM1">[1]ENTRADA!#REF!</definedName>
    <definedName name="TRIM2">[1]ENTRADA!#REF!</definedName>
    <definedName name="TRIM3">[1]ENTRADA!#REF!</definedName>
    <definedName name="TRIM4">[1]ENTRADA!#REF!</definedName>
    <definedName name="TSEP">[1]ENTRADA!#REF!</definedName>
    <definedName name="TT" hidden="1">{"PAGOS DOLARES",#N/A,FALSE,"informes"}</definedName>
    <definedName name="ttt" hidden="1">{"INGRESOS DOLARES",#N/A,FALSE,"informes"}</definedName>
    <definedName name="tyhjuopiwhsonjjy" hidden="1">{#N/A,#N/A,FALSE,"informes"}</definedName>
    <definedName name="uno" localSheetId="4">#REF!</definedName>
    <definedName name="uno" localSheetId="8">#REF!</definedName>
    <definedName name="uno" localSheetId="2">#REF!</definedName>
    <definedName name="uno" localSheetId="6">#REF!</definedName>
    <definedName name="uno" localSheetId="3">#REF!</definedName>
    <definedName name="uno" localSheetId="7">#REF!</definedName>
    <definedName name="uno">#REF!</definedName>
    <definedName name="usrg" hidden="1">{#N/A,#N/A,FALSE,"informes"}</definedName>
    <definedName name="uu" hidden="1">{"PAGOS DOLARES",#N/A,FALSE,"informes"}</definedName>
    <definedName name="uyuy" hidden="1">{"PAGOS DOLARES",#N/A,FALSE,"informes"}</definedName>
    <definedName name="v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 localSheetId="4">#REF!</definedName>
    <definedName name="valor" localSheetId="8">#REF!</definedName>
    <definedName name="valor" localSheetId="2">#REF!</definedName>
    <definedName name="valor" localSheetId="6">#REF!</definedName>
    <definedName name="valor" localSheetId="3">#REF!</definedName>
    <definedName name="valor" localSheetId="7">#REF!</definedName>
    <definedName name="valor">#REF!</definedName>
    <definedName name="valorpuntoIng" localSheetId="4">#REF!</definedName>
    <definedName name="valorpuntoIng" localSheetId="8">#REF!</definedName>
    <definedName name="valorpuntoIng" localSheetId="2">#REF!</definedName>
    <definedName name="valorpuntoIng" localSheetId="6">#REF!</definedName>
    <definedName name="valorpuntoIng" localSheetId="3">#REF!</definedName>
    <definedName name="valorpuntoIng" localSheetId="7">#REF!</definedName>
    <definedName name="valorpuntoIng">#REF!</definedName>
    <definedName name="VARIACIONES" localSheetId="2">#REF!</definedName>
    <definedName name="VARIACIONES" localSheetId="6">#REF!</definedName>
    <definedName name="VARIACIONES" localSheetId="3">#REF!</definedName>
    <definedName name="VARIACIONES" localSheetId="7">#REF!</definedName>
    <definedName name="VARIACIONES">#REF!</definedName>
    <definedName name="VARPIB00_">[24]SUPUESTOS!$O$20</definedName>
    <definedName name="VARPIB93_">[24]SUPUESTOS!$H$20</definedName>
    <definedName name="VARPIB94_">[24]SUPUESTOS!$I$20</definedName>
    <definedName name="VARPIB95_">[24]SUPUESTOS!$J$20</definedName>
    <definedName name="VARPIB96_">[24]SUPUESTOS!$K$20</definedName>
    <definedName name="VARPIB97_">[24]SUPUESTOS!$L$20</definedName>
    <definedName name="VARPIB98_">[24]SUPUESTOS!$M$20</definedName>
    <definedName name="VARPIB99_">[24]SUPUESTOS!$N$20</definedName>
    <definedName name="VIGENCIA">'[7]PAGOS VIGENCIA t'!$A$2:$AS$55</definedName>
    <definedName name="Vigencia_1999" localSheetId="4">#REF!</definedName>
    <definedName name="Vigencia_1999" localSheetId="8">#REF!</definedName>
    <definedName name="Vigencia_1999" localSheetId="2">#REF!</definedName>
    <definedName name="Vigencia_1999" localSheetId="6">#REF!</definedName>
    <definedName name="Vigencia_1999" localSheetId="3">#REF!</definedName>
    <definedName name="Vigencia_1999" localSheetId="7">#REF!</definedName>
    <definedName name="Vigencia_1999">#REF!</definedName>
    <definedName name="Vigencia_2000" localSheetId="4">#REF!</definedName>
    <definedName name="Vigencia_2000" localSheetId="8">#REF!</definedName>
    <definedName name="Vigencia_2000" localSheetId="2">#REF!</definedName>
    <definedName name="Vigencia_2000" localSheetId="6">#REF!</definedName>
    <definedName name="Vigencia_2000" localSheetId="3">#REF!</definedName>
    <definedName name="Vigencia_2000" localSheetId="7">#REF!</definedName>
    <definedName name="Vigencia_2000">#REF!</definedName>
    <definedName name="Vigencia_2001" localSheetId="4">#REF!</definedName>
    <definedName name="Vigencia_2001" localSheetId="8">#REF!</definedName>
    <definedName name="Vigencia_2001" localSheetId="2">#REF!</definedName>
    <definedName name="Vigencia_2001" localSheetId="6">#REF!</definedName>
    <definedName name="Vigencia_2001" localSheetId="3">#REF!</definedName>
    <definedName name="Vigencia_2001" localSheetId="7">#REF!</definedName>
    <definedName name="Vigencia_2001">#REF!</definedName>
    <definedName name="Vigencia_2002" localSheetId="2">#REF!</definedName>
    <definedName name="Vigencia_2002" localSheetId="6">#REF!</definedName>
    <definedName name="Vigencia_2002" localSheetId="3">#REF!</definedName>
    <definedName name="Vigencia_2002" localSheetId="7">#REF!</definedName>
    <definedName name="Vigencia_2002">#REF!</definedName>
    <definedName name="vknmryspo" hidden="1">{#N/A,#N/A,FALSE,"informes"}</definedName>
    <definedName name="VKNRSKNLRSJYÑKLNHJ" hidden="1">{"PAGOS DOLARES",#N/A,FALSE,"informes"}</definedName>
    <definedName name="wrn.eaab." localSheetId="4" hidden="1">{"eaab",#N/A,FALSE,"EAAB"}</definedName>
    <definedName name="wrn.eaab." localSheetId="8" hidden="1">{"eaab",#N/A,FALSE,"EAAB"}</definedName>
    <definedName name="wrn.eaab." localSheetId="2" hidden="1">{"eaab",#N/A,FALSE,"EAAB"}</definedName>
    <definedName name="wrn.eaab." localSheetId="3" hidden="1">{"eaab",#N/A,FALSE,"EAAB"}</definedName>
    <definedName name="wrn.eaab." localSheetId="7" hidden="1">{"eaab",#N/A,FALSE,"EAAB"}</definedName>
    <definedName name="wrn.eaab." hidden="1">{"eaab",#N/A,FALSE,"EAAB"}</definedName>
    <definedName name="wrn.emca." localSheetId="4" hidden="1">{"emca",#N/A,FALSE,"EMCA"}</definedName>
    <definedName name="wrn.emca." localSheetId="8" hidden="1">{"emca",#N/A,FALSE,"EMCA"}</definedName>
    <definedName name="wrn.emca." localSheetId="2" hidden="1">{"emca",#N/A,FALSE,"EMCA"}</definedName>
    <definedName name="wrn.emca." localSheetId="3" hidden="1">{"emca",#N/A,FALSE,"EMCA"}</definedName>
    <definedName name="wrn.emca." localSheetId="7" hidden="1">{"emca",#N/A,FALSE,"EMCA"}</definedName>
    <definedName name="wrn.emca." hidden="1">{"emca",#N/A,FALSE,"EMCA"}</definedName>
    <definedName name="wrn.epma." localSheetId="4" hidden="1">{"epma",#N/A,FALSE,"EPMA"}</definedName>
    <definedName name="wrn.epma." localSheetId="8" hidden="1">{"epma",#N/A,FALSE,"EPMA"}</definedName>
    <definedName name="wrn.epma." localSheetId="2" hidden="1">{"epma",#N/A,FALSE,"EPMA"}</definedName>
    <definedName name="wrn.epma." localSheetId="3" hidden="1">{"epma",#N/A,FALSE,"EPMA"}</definedName>
    <definedName name="wrn.epma." localSheetId="7" hidden="1">{"epma",#N/A,FALSE,"EPMA"}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TODOS." localSheetId="4" hidden="1">{"trimestre",#N/A,FALSE,"TRIMESTRE";"empresa",#N/A,FALSE,"xEMPRESA";"eaab",#N/A,FALSE,"EAAB";"epma",#N/A,FALSE,"EPMA";"emca",#N/A,FALSE,"EMCA"}</definedName>
    <definedName name="wrn.TODOS." localSheetId="8" hidden="1">{"trimestre",#N/A,FALSE,"TRIMESTRE";"empresa",#N/A,FALSE,"xEMPRESA";"eaab",#N/A,FALSE,"EAAB";"epma",#N/A,FALSE,"EPMA";"emca",#N/A,FALSE,"EMCA"}</definedName>
    <definedName name="wrn.TODOS." localSheetId="2" hidden="1">{"trimestre",#N/A,FALSE,"TRIMESTRE";"empresa",#N/A,FALSE,"xEMPRESA";"eaab",#N/A,FALSE,"EAAB";"epma",#N/A,FALSE,"EPMA";"emca",#N/A,FALSE,"EMCA"}</definedName>
    <definedName name="wrn.TODOS." localSheetId="3" hidden="1">{"trimestre",#N/A,FALSE,"TRIMESTRE";"empresa",#N/A,FALSE,"xEMPRESA";"eaab",#N/A,FALSE,"EAAB";"epma",#N/A,FALSE,"EPMA";"emca",#N/A,FALSE,"EMCA"}</definedName>
    <definedName name="wrn.TODOS." localSheetId="7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4" hidden="1">{"trimestre",#N/A,FALSE,"TRIMESTRE"}</definedName>
    <definedName name="wrn.trimestre." localSheetId="8" hidden="1">{"trimestre",#N/A,FALSE,"TRIMESTRE"}</definedName>
    <definedName name="wrn.trimestre." localSheetId="2" hidden="1">{"trimestre",#N/A,FALSE,"TRIMESTRE"}</definedName>
    <definedName name="wrn.trimestre." localSheetId="3" hidden="1">{"trimestre",#N/A,FALSE,"TRIMESTRE"}</definedName>
    <definedName name="wrn.trimestre." localSheetId="7" hidden="1">{"trimestre",#N/A,FALSE,"TRIMESTRE"}</definedName>
    <definedName name="wrn.trimestre." hidden="1">{"trimestre",#N/A,FALSE,"TRIMESTRE"}</definedName>
    <definedName name="wrn.xempresa." localSheetId="4" hidden="1">{"empresa",#N/A,FALSE,"xEMPRESA"}</definedName>
    <definedName name="wrn.xempresa." localSheetId="8" hidden="1">{"empresa",#N/A,FALSE,"xEMPRESA"}</definedName>
    <definedName name="wrn.xempresa." localSheetId="2" hidden="1">{"empresa",#N/A,FALSE,"xEMPRESA"}</definedName>
    <definedName name="wrn.xempresa." localSheetId="3" hidden="1">{"empresa",#N/A,FALSE,"xEMPRESA"}</definedName>
    <definedName name="wrn.xempresa." localSheetId="7" hidden="1">{"empresa",#N/A,FALSE,"xEMPRESA"}</definedName>
    <definedName name="wrn.xempresa." hidden="1">{"empresa",#N/A,FALSE,"xEMPRESA"}</definedName>
    <definedName name="wvu.ComparEneMar9697.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8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7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XXX" hidden="1">{"epma",#N/A,FALSE,"EPMA"}</definedName>
    <definedName name="xxxx">'[31]REZAGO anterior'!$AB$2:$AI$101</definedName>
    <definedName name="yjwi4ojonpiyjioha" hidden="1">{#N/A,#N/A,FALSE,"informes"}</definedName>
    <definedName name="yy">#REF!</definedName>
    <definedName name="yyii">#REF!</definedName>
    <definedName name="Z" localSheetId="2">'[29]CUA1-3'!#REF!</definedName>
    <definedName name="Z" localSheetId="6">'[29]CUA1-3'!#REF!</definedName>
    <definedName name="Z" localSheetId="3">'[29]CUA1-3'!#REF!</definedName>
    <definedName name="Z" localSheetId="7">'[29]CUA1-3'!#REF!</definedName>
    <definedName name="Z">'[29]CUA1-3'!#REF!</definedName>
    <definedName name="Z_91E95AE5_DCC2_11D0_8DF1_00805F2A002D_.wvu.Cols" hidden="1">'[20]Seguimiento CSF'!$L$1:$N$65536,'[20]Seguimiento CSF'!$R$1:$BU$65536</definedName>
    <definedName name="Z_91E95AE6_DCC2_11D0_8DF1_00805F2A002D_.wvu.Cols" hidden="1">'[20]Seguimiento CSF'!$L$1:$N$65536,'[20]Seguimiento CSF'!$Q$1:$AD$65536</definedName>
    <definedName name="Z_91E95AE6_DCC2_11D0_8DF1_00805F2A002D_.wvu.Rows" localSheetId="4" hidden="1">'[20]Seguimiento CSF'!#REF!,'[20]Seguimiento CSF'!#REF!</definedName>
    <definedName name="Z_91E95AE6_DCC2_11D0_8DF1_00805F2A002D_.wvu.Rows" localSheetId="8" hidden="1">'[20]Seguimiento CSF'!#REF!,'[20]Seguimiento CSF'!#REF!</definedName>
    <definedName name="Z_91E95AE6_DCC2_11D0_8DF1_00805F2A002D_.wvu.Rows" localSheetId="2" hidden="1">'[20]Seguimiento CSF'!#REF!,'[20]Seguimiento CSF'!#REF!</definedName>
    <definedName name="Z_91E95AE6_DCC2_11D0_8DF1_00805F2A002D_.wvu.Rows" localSheetId="6" hidden="1">'[20]Seguimiento CSF'!#REF!,'[20]Seguimiento CSF'!#REF!</definedName>
    <definedName name="Z_91E95AE6_DCC2_11D0_8DF1_00805F2A002D_.wvu.Rows" localSheetId="3" hidden="1">'[20]Seguimiento CSF'!#REF!,'[20]Seguimiento CSF'!#REF!</definedName>
    <definedName name="Z_91E95AE6_DCC2_11D0_8DF1_00805F2A002D_.wvu.Rows" localSheetId="7" hidden="1">'[20]Seguimiento CSF'!#REF!,'[20]Seguimiento CSF'!#REF!</definedName>
    <definedName name="Z_91E95AE6_DCC2_11D0_8DF1_00805F2A002D_.wvu.Rows" hidden="1">'[20]Seguimiento CSF'!#REF!,'[20]Seguimiento CSF'!#REF!</definedName>
    <definedName name="Z_91E95AE7_DCC2_11D0_8DF1_00805F2A002D_.wvu.Cols" hidden="1">'[20]Resumen MES OPEF'!$C$1:$C$65536,'[20]Resumen MES OPEF'!$N$1:$N$65536,'[20]Resumen MES OPEF'!$Y$1:$Y$65536,'[20]Resumen MES OPEF'!$AL$1:$AL$65536,'[20]Resumen MES OPEF'!$AV$1:$AV$65536,'[20]Resumen MES OPEF'!$BG$1:$BG$65536,'[20]Resumen MES OPEF'!$BR$1:$BR$65536,'[20]Resumen MES OPEF'!$CC$1:$CC$65536</definedName>
    <definedName name="Z_91E95AE8_DCC2_11D0_8DF1_00805F2A002D_.wvu.Cols" hidden="1">'[20]Seguimiento CSF'!$L$1:$N$65536,'[20]Seguimiento CSF'!$R$1:$AD$65536,'[20]Seguimiento CSF'!$AY$1:$AY$65536,'[20]Seguimiento CSF'!$BH$1:$BH$65536,'[20]Seguimiento CSF'!$BQ$1:$BQ$65536</definedName>
    <definedName name="Z_91E95AE9_DCC2_11D0_8DF1_00805F2A002D_.wvu.Cols" hidden="1">'[20]Seguimiento CSF'!$L$1:$N$65536,'[20]Seguimiento CSF'!$R$1:$AD$65536,'[20]Seguimiento CSF'!$AH$1:$AY$65536,'[20]Seguimiento CSF'!$BA$1:$BH$65536,'[20]Seguimiento CSF'!$BJ$1:$BQ$65536,'[20]Seguimiento CSF'!$BS$1:$CF$65536</definedName>
    <definedName name="Z_91E95AEB_DCC2_11D0_8DF1_00805F2A002D_.wvu.Cols" hidden="1">'[20]Resumen OPEF'!$E$1:$J$65536,'[20]Resumen OPEF'!$M$1:$Q$65536</definedName>
    <definedName name="Z_91E95AEC_DCC2_11D0_8DF1_00805F2A002D_.wvu.Cols" hidden="1">'[20]Resumen OPEF'!$C$1:$C$65536,'[20]Resumen OPEF'!$E$1:$E$65536,'[20]Resumen OPEF'!$H$1:$I$65536,'[20]Resumen OPEF'!$K$1:$L$65536,'[20]Resumen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82" i="5" l="1"/>
  <c r="AA18" i="6"/>
  <c r="AA31" i="1"/>
  <c r="AA21" i="3"/>
  <c r="AA7" i="1"/>
  <c r="AA14" i="6"/>
  <c r="AA15" i="6" l="1"/>
  <c r="G9" i="12"/>
  <c r="G10" i="12"/>
  <c r="G11" i="12"/>
  <c r="G12" i="12"/>
  <c r="G14" i="12"/>
  <c r="G15" i="12"/>
  <c r="G16" i="12"/>
  <c r="G17" i="12"/>
  <c r="Z80" i="5"/>
  <c r="Z7" i="5"/>
  <c r="AA25" i="1"/>
  <c r="AA6" i="1"/>
  <c r="AA12" i="3"/>
  <c r="G13" i="12" s="1"/>
  <c r="AA7" i="3"/>
  <c r="Z7" i="2"/>
  <c r="Z7" i="1"/>
  <c r="AA27" i="1" l="1"/>
  <c r="AA17" i="3"/>
  <c r="G8" i="12"/>
  <c r="G18" i="12" s="1"/>
  <c r="A81" i="13"/>
  <c r="Z14" i="6" l="1"/>
  <c r="S13" i="4" l="1"/>
  <c r="Q13" i="4"/>
  <c r="R13" i="4"/>
  <c r="P13" i="4"/>
  <c r="O13" i="4"/>
  <c r="N13" i="4"/>
  <c r="M13" i="4"/>
  <c r="S13" i="3"/>
  <c r="Q13" i="3" l="1"/>
  <c r="P13" i="3"/>
  <c r="O13" i="3"/>
  <c r="N13" i="3"/>
  <c r="M13" i="3"/>
  <c r="C7" i="13" l="1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B7" i="13"/>
  <c r="C80" i="13"/>
  <c r="D80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U80" i="13"/>
  <c r="V80" i="13"/>
  <c r="W80" i="13"/>
  <c r="X80" i="13"/>
  <c r="Y80" i="13"/>
  <c r="B80" i="13"/>
  <c r="D15" i="7"/>
  <c r="E15" i="7"/>
  <c r="F15" i="7"/>
  <c r="G15" i="7"/>
  <c r="H15" i="7"/>
  <c r="I15" i="7"/>
  <c r="J15" i="7"/>
  <c r="K15" i="7"/>
  <c r="L15" i="7"/>
  <c r="N15" i="7"/>
  <c r="S15" i="7"/>
  <c r="Y15" i="7"/>
  <c r="Z15" i="7"/>
  <c r="C15" i="7"/>
  <c r="H25" i="2"/>
  <c r="I25" i="2"/>
  <c r="J25" i="2"/>
  <c r="K25" i="2"/>
  <c r="L25" i="2"/>
  <c r="M25" i="2"/>
  <c r="N25" i="2"/>
  <c r="X25" i="2"/>
  <c r="Y25" i="2"/>
  <c r="D22" i="2"/>
  <c r="E22" i="2"/>
  <c r="F22" i="2"/>
  <c r="F25" i="2" s="1"/>
  <c r="G22" i="2"/>
  <c r="G25" i="2" s="1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W25" i="2" s="1"/>
  <c r="X22" i="2"/>
  <c r="Y22" i="2"/>
  <c r="Z22" i="2"/>
  <c r="C22" i="2"/>
  <c r="D6" i="2"/>
  <c r="E6" i="2"/>
  <c r="F6" i="2"/>
  <c r="G6" i="2"/>
  <c r="H6" i="2"/>
  <c r="I6" i="2"/>
  <c r="J6" i="2"/>
  <c r="K6" i="2"/>
  <c r="L6" i="2"/>
  <c r="M6" i="2"/>
  <c r="N6" i="2"/>
  <c r="O6" i="2"/>
  <c r="O25" i="2" s="1"/>
  <c r="P6" i="2"/>
  <c r="P25" i="2" s="1"/>
  <c r="Q6" i="2"/>
  <c r="Q25" i="2" s="1"/>
  <c r="R6" i="2"/>
  <c r="R25" i="2" s="1"/>
  <c r="S6" i="2"/>
  <c r="S25" i="2" s="1"/>
  <c r="T6" i="2"/>
  <c r="T25" i="2" s="1"/>
  <c r="U6" i="2"/>
  <c r="U25" i="2" s="1"/>
  <c r="W6" i="2"/>
  <c r="X6" i="2"/>
  <c r="Y6" i="2"/>
  <c r="Z6" i="2"/>
  <c r="C6" i="2"/>
  <c r="C17" i="4"/>
  <c r="D17" i="4"/>
  <c r="E17" i="4"/>
  <c r="F17" i="4"/>
  <c r="I17" i="4"/>
  <c r="N12" i="4"/>
  <c r="O12" i="4"/>
  <c r="P12" i="4"/>
  <c r="P17" i="4" s="1"/>
  <c r="Q12" i="4"/>
  <c r="Q17" i="4" s="1"/>
  <c r="R12" i="4"/>
  <c r="R17" i="4" s="1"/>
  <c r="S12" i="4"/>
  <c r="S17" i="4" s="1"/>
  <c r="T12" i="4"/>
  <c r="T17" i="4" s="1"/>
  <c r="U12" i="4"/>
  <c r="U17" i="4" s="1"/>
  <c r="V12" i="4"/>
  <c r="W12" i="4"/>
  <c r="X12" i="4"/>
  <c r="Y12" i="4"/>
  <c r="Z12" i="4"/>
  <c r="M12" i="4"/>
  <c r="F7" i="4"/>
  <c r="G7" i="4"/>
  <c r="G17" i="4" s="1"/>
  <c r="H7" i="4"/>
  <c r="H17" i="4" s="1"/>
  <c r="I7" i="4"/>
  <c r="J7" i="4"/>
  <c r="J17" i="4" s="1"/>
  <c r="K7" i="4"/>
  <c r="K17" i="4" s="1"/>
  <c r="L7" i="4"/>
  <c r="L17" i="4" s="1"/>
  <c r="M7" i="4"/>
  <c r="N7" i="4"/>
  <c r="O7" i="4"/>
  <c r="P7" i="4"/>
  <c r="Q7" i="4"/>
  <c r="R7" i="4"/>
  <c r="S7" i="4"/>
  <c r="T7" i="4"/>
  <c r="U7" i="4"/>
  <c r="V7" i="4"/>
  <c r="W7" i="4"/>
  <c r="W17" i="4" s="1"/>
  <c r="X7" i="4"/>
  <c r="X17" i="4" s="1"/>
  <c r="Y7" i="4"/>
  <c r="E7" i="4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B80" i="5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Y15" i="6"/>
  <c r="C15" i="6"/>
  <c r="L27" i="1"/>
  <c r="S27" i="1"/>
  <c r="T27" i="1"/>
  <c r="U27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Q27" i="1" s="1"/>
  <c r="R25" i="1"/>
  <c r="S25" i="1"/>
  <c r="T25" i="1"/>
  <c r="U25" i="1"/>
  <c r="V25" i="1"/>
  <c r="W25" i="1"/>
  <c r="X25" i="1"/>
  <c r="Y25" i="1"/>
  <c r="Z25" i="1"/>
  <c r="D6" i="1"/>
  <c r="D27" i="1" s="1"/>
  <c r="E6" i="1"/>
  <c r="E27" i="1" s="1"/>
  <c r="F6" i="1"/>
  <c r="F27" i="1" s="1"/>
  <c r="G6" i="1"/>
  <c r="G27" i="1" s="1"/>
  <c r="H6" i="1"/>
  <c r="H27" i="1" s="1"/>
  <c r="I6" i="1"/>
  <c r="I27" i="1" s="1"/>
  <c r="J6" i="1"/>
  <c r="J27" i="1" s="1"/>
  <c r="K6" i="1"/>
  <c r="L6" i="1"/>
  <c r="M6" i="1"/>
  <c r="N6" i="1"/>
  <c r="O6" i="1"/>
  <c r="P6" i="1"/>
  <c r="Q6" i="1"/>
  <c r="R6" i="1"/>
  <c r="R27" i="1" s="1"/>
  <c r="S6" i="1"/>
  <c r="T6" i="1"/>
  <c r="U6" i="1"/>
  <c r="V6" i="1"/>
  <c r="V27" i="1" s="1"/>
  <c r="W6" i="1"/>
  <c r="W27" i="1" s="1"/>
  <c r="Y6" i="1"/>
  <c r="Y27" i="1" s="1"/>
  <c r="Z6" i="1"/>
  <c r="C27" i="1"/>
  <c r="C25" i="1"/>
  <c r="C6" i="1"/>
  <c r="D9" i="12"/>
  <c r="E9" i="12"/>
  <c r="F9" i="12"/>
  <c r="D10" i="12"/>
  <c r="E10" i="12"/>
  <c r="F10" i="12"/>
  <c r="D11" i="12"/>
  <c r="E11" i="12"/>
  <c r="F11" i="12"/>
  <c r="D12" i="12"/>
  <c r="E12" i="12"/>
  <c r="F12" i="12"/>
  <c r="D14" i="12"/>
  <c r="E14" i="12"/>
  <c r="F14" i="12"/>
  <c r="D15" i="12"/>
  <c r="E15" i="12"/>
  <c r="F15" i="12"/>
  <c r="D16" i="12"/>
  <c r="E16" i="12"/>
  <c r="F16" i="12"/>
  <c r="D17" i="12"/>
  <c r="E17" i="12"/>
  <c r="F17" i="12"/>
  <c r="C15" i="12"/>
  <c r="C16" i="12"/>
  <c r="C17" i="12"/>
  <c r="C14" i="12"/>
  <c r="C10" i="12"/>
  <c r="C11" i="12"/>
  <c r="C12" i="12"/>
  <c r="C9" i="12"/>
  <c r="L17" i="3"/>
  <c r="N12" i="3"/>
  <c r="O12" i="3"/>
  <c r="P12" i="3"/>
  <c r="Q12" i="3"/>
  <c r="R12" i="3"/>
  <c r="S12" i="3"/>
  <c r="T12" i="3"/>
  <c r="U12" i="3"/>
  <c r="V12" i="3"/>
  <c r="X12" i="3"/>
  <c r="Y12" i="3"/>
  <c r="Z12" i="3"/>
  <c r="F13" i="12" s="1"/>
  <c r="M12" i="3"/>
  <c r="M17" i="3" s="1"/>
  <c r="D7" i="3"/>
  <c r="E7" i="3"/>
  <c r="E17" i="3" s="1"/>
  <c r="F7" i="3"/>
  <c r="F17" i="3" s="1"/>
  <c r="G7" i="3"/>
  <c r="G17" i="3" s="1"/>
  <c r="H7" i="3"/>
  <c r="H17" i="3" s="1"/>
  <c r="I7" i="3"/>
  <c r="I17" i="3" s="1"/>
  <c r="J7" i="3"/>
  <c r="J17" i="3" s="1"/>
  <c r="K7" i="3"/>
  <c r="K17" i="3" s="1"/>
  <c r="L7" i="3"/>
  <c r="M7" i="3"/>
  <c r="N7" i="3"/>
  <c r="O7" i="3"/>
  <c r="P7" i="3"/>
  <c r="Q7" i="3"/>
  <c r="R7" i="3"/>
  <c r="S7" i="3"/>
  <c r="T7" i="3"/>
  <c r="T17" i="3" s="1"/>
  <c r="U7" i="3"/>
  <c r="U17" i="3" s="1"/>
  <c r="V7" i="3"/>
  <c r="W7" i="3"/>
  <c r="X7" i="3"/>
  <c r="X17" i="3" s="1"/>
  <c r="Y7" i="3"/>
  <c r="Y17" i="3" s="1"/>
  <c r="Z7" i="3"/>
  <c r="C7" i="3"/>
  <c r="N27" i="1" l="1"/>
  <c r="P27" i="1"/>
  <c r="M27" i="1"/>
  <c r="O27" i="1"/>
  <c r="K27" i="1"/>
  <c r="O17" i="4"/>
  <c r="N17" i="4"/>
  <c r="M17" i="4"/>
  <c r="Y17" i="4"/>
  <c r="V17" i="4"/>
  <c r="V17" i="3"/>
  <c r="R17" i="3"/>
  <c r="S17" i="3"/>
  <c r="Q17" i="3"/>
  <c r="P17" i="3"/>
  <c r="O17" i="3"/>
  <c r="N17" i="3"/>
  <c r="Z27" i="1"/>
  <c r="Z25" i="2"/>
  <c r="Z17" i="3"/>
  <c r="F8" i="12"/>
  <c r="F18" i="12" s="1"/>
  <c r="C13" i="12"/>
  <c r="M14" i="7" l="1"/>
  <c r="M15" i="7" s="1"/>
  <c r="O14" i="7"/>
  <c r="O15" i="7" s="1"/>
  <c r="P14" i="7"/>
  <c r="P15" i="7" s="1"/>
  <c r="Q14" i="7"/>
  <c r="Q15" i="7" s="1"/>
  <c r="R14" i="7"/>
  <c r="R15" i="7" s="1"/>
  <c r="T14" i="7"/>
  <c r="T15" i="7" s="1"/>
  <c r="U14" i="7"/>
  <c r="U15" i="7" s="1"/>
  <c r="V14" i="7"/>
  <c r="V15" i="7" s="1"/>
  <c r="W14" i="7"/>
  <c r="W15" i="7" s="1"/>
  <c r="X14" i="7"/>
  <c r="X15" i="7" s="1"/>
  <c r="H85" i="13" l="1"/>
  <c r="G85" i="13"/>
  <c r="F85" i="13"/>
  <c r="E85" i="13"/>
  <c r="D85" i="13"/>
  <c r="C85" i="13"/>
  <c r="B85" i="13"/>
  <c r="A81" i="5"/>
  <c r="B16" i="6"/>
  <c r="B28" i="1"/>
  <c r="B18" i="4" s="1"/>
  <c r="B26" i="2" l="1"/>
  <c r="B16" i="7"/>
  <c r="V7" i="2"/>
  <c r="E8" i="12"/>
  <c r="E18" i="12" s="1"/>
  <c r="D8" i="12"/>
  <c r="D18" i="12" s="1"/>
  <c r="C8" i="12"/>
  <c r="C18" i="12" s="1"/>
  <c r="Z13" i="6"/>
  <c r="Z15" i="6" s="1"/>
  <c r="X14" i="6" l="1"/>
  <c r="X15" i="6" s="1"/>
  <c r="W14" i="6"/>
  <c r="W15" i="6" s="1"/>
  <c r="V14" i="6"/>
  <c r="V15" i="6" s="1"/>
  <c r="U14" i="6"/>
  <c r="U15" i="6" s="1"/>
  <c r="S14" i="6"/>
  <c r="S15" i="6" s="1"/>
  <c r="Z7" i="4" l="1"/>
  <c r="Z17" i="4" s="1"/>
  <c r="T14" i="6"/>
  <c r="T15" i="6" s="1"/>
  <c r="U7" i="5" l="1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Y7" i="5"/>
  <c r="X7" i="5"/>
  <c r="W7" i="5"/>
  <c r="V7" i="5"/>
  <c r="X7" i="1" l="1"/>
  <c r="X6" i="1" s="1"/>
  <c r="X27" i="1" s="1"/>
  <c r="V9" i="2" l="1"/>
  <c r="V6" i="2" s="1"/>
  <c r="V25" i="2" s="1"/>
</calcChain>
</file>

<file path=xl/sharedStrings.xml><?xml version="1.0" encoding="utf-8"?>
<sst xmlns="http://schemas.openxmlformats.org/spreadsheetml/2006/main" count="303" uniqueCount="149">
  <si>
    <t>Concepto</t>
  </si>
  <si>
    <t>Ingresos tributarios</t>
  </si>
  <si>
    <t>Impuesto para Preservar la Seguridad Democratica</t>
  </si>
  <si>
    <t>Sobretasa CREE</t>
  </si>
  <si>
    <t>Aduanas y Recargos</t>
  </si>
  <si>
    <t>Impuesto de Timbre Nacional</t>
  </si>
  <si>
    <t>Impuesto al Encaje</t>
  </si>
  <si>
    <t>Resto</t>
  </si>
  <si>
    <t>Ingresos No Tributarios</t>
  </si>
  <si>
    <t>Tasas Multas y Contribuciones</t>
  </si>
  <si>
    <t>Fondos Especiales</t>
  </si>
  <si>
    <t>Impuesto Nacional al Consumo</t>
  </si>
  <si>
    <t>2000</t>
  </si>
  <si>
    <t>2001</t>
  </si>
  <si>
    <t>2002</t>
  </si>
  <si>
    <t>2003</t>
  </si>
  <si>
    <t>I. INGRESOS DE LA NACIÓN</t>
  </si>
  <si>
    <t>Ingresos Corrientes</t>
  </si>
  <si>
    <t>Ingresos de Capital</t>
  </si>
  <si>
    <t xml:space="preserve"> II. INGRESOS ESTAPÚBLICOS</t>
  </si>
  <si>
    <t>Composición Detallada de los Ingresos de la Nación (Recaudo)</t>
  </si>
  <si>
    <t>Miles de millones de pesos</t>
  </si>
  <si>
    <t>Composición Detallada de los Ingresos de la Nación (Aforo)</t>
  </si>
  <si>
    <t>Composición Detallada de los Ingresos Corrientes de la Nación (Recaudo)</t>
  </si>
  <si>
    <t>Composición Detallada de los Ingresos Corrientes de la Nación (Aforo)</t>
  </si>
  <si>
    <t xml:space="preserve">Otros </t>
  </si>
  <si>
    <t>Impuesto Nacional al Carbono</t>
  </si>
  <si>
    <t>Impuesto de Renta y Complementarios</t>
  </si>
  <si>
    <t>impuesto al Patrimonio y/o Riqueza</t>
  </si>
  <si>
    <t>Nota: 2005 no incluye ingresos por $1,486 mm de la Ley de Financiamiento que el Congreso de la República no aprobó.</t>
  </si>
  <si>
    <t>Nota: 2013 Incluye sustitución de ingresos CREE contenidos en los Decretos 850 y 939 de 2013.</t>
  </si>
  <si>
    <t>INGRESOS CORRIENTES DE LA NACIÓN</t>
  </si>
  <si>
    <t xml:space="preserve">Fuente: Dirección General del Presupuesto Público Nacional </t>
  </si>
  <si>
    <t>FONDOS ESPECIALES DE LA NACIÓN</t>
  </si>
  <si>
    <t>NUMERAL 0081 FONDO DE EMERGENCIA ECONOMICA-FOME</t>
  </si>
  <si>
    <t>NUMERAL 0080 FONDO FIVICOT</t>
  </si>
  <si>
    <t>NUMERAL 0079 FONDO DE LA DIRECCION DE CONSULTA PREVIA</t>
  </si>
  <si>
    <t>NUMERAL 0078 UNIDAD ADMINISTRATIVA ESPECIAL DE GESTIÓN DE RESTITUCIÓN DE TIERRAS DESPOJADAS</t>
  </si>
  <si>
    <t>NUMERAL 0077 FONDO DE ENERGÍAS NO CONVENCIONALES Y GESTIÓN EFICIENTE DE LA ENERGÍA</t>
  </si>
  <si>
    <t>NUMERAL 0075 FONDO NACIONAL DE LAS UNIVERSIDADES ESTATALES DE COLOMBIA</t>
  </si>
  <si>
    <t>NUMERAL 0074 FONDO ESPECIAL DE PENSIONES TELECOM, INRAVISIÓN Y TELEASOCIADAS</t>
  </si>
  <si>
    <t xml:space="preserve">NUMERAL 0073 FONDO DESARROLLO PEQUEÑA Y MEDIANA MINERÍA (ART. 151 LEY 1530 DE 2012) </t>
  </si>
  <si>
    <t>NUMERAL 0072 FONDO ESPECIAL PARA LA ADMINISTRACIÓN DE BIENES DE LA FISCALÍA</t>
  </si>
  <si>
    <t>NUMERAL 0071 FONDO MINJUSTICIA</t>
  </si>
  <si>
    <t>NUMERAL 0070 FONDO NACIONAL DE BOMBEROS DE COLOMBIA</t>
  </si>
  <si>
    <t>NUMERAL 0069 FONDO ESPECIAL IMPUESTO SOBRE LA RENTA PARA LA EQUIDAD - CREE</t>
  </si>
  <si>
    <t>NUMERAL 0068 FONDO RENTAS MONOPOLIO PARA EL SECTOR SALUD (LEY 643 DE 2001)</t>
  </si>
  <si>
    <t>NUMERAL 0067 FONDO ESTABILIZACIÓN PRECIOS COMBUSTIBLES</t>
  </si>
  <si>
    <t>NUMERAL 0067 FONDO DE MODERNIZACIÓN, DESCONGESTIÓN Y BIENESTAR DE LA ADMINISTRACIÓN DE   JUSTICIA</t>
  </si>
  <si>
    <t>NUMERAL 0066 FONDO ESPECIAL REGISTRO UNICO NACIONAL DE TRANSITO - RUNT</t>
  </si>
  <si>
    <t>NUMERAL 0065 FONDO ESTABILIZACIÓN PRECIOS COMBUSTIBLES</t>
  </si>
  <si>
    <t>NUMERAL 0064 FONDO TRANSFERENCIAS ICFES</t>
  </si>
  <si>
    <t>NUMERAL 0063 FONDO ESPECIAL PARA PROGRAMA DE NORMALIZACIÓN DE REDES ELECTRICAS</t>
  </si>
  <si>
    <t>NUMERAL 0062 FONDO ESPECIAL CUOTA DE FOMENTO DE GAS NATURAL</t>
  </si>
  <si>
    <t>NUMERAL 0061 FONDO ESPECIAL COMISION NACIONAL DE BUSQUEDA (ART 18 LEY 971/05)</t>
  </si>
  <si>
    <t>NUMERAL 0060 FONDO DE PENSIONES FONDO PREVISIÓN SOCIAL DE NOTARIADO Y REGISTRO</t>
  </si>
  <si>
    <t>NUMERAL 0059 FONDO DE PUBLICACIONES DE LA CONTRALORIA GENERAL REPUBLICA</t>
  </si>
  <si>
    <t>NUMERAL 0057 FONDO ESPECIAL DE ENERGÍA SOCIAL (FOES ART.118 DE LA LEY 812 DE 2003).</t>
  </si>
  <si>
    <t>NUMERAL 0057 FOGAFIN CONTRIBUCIONES SOBRE TRANSACCIONES FINANCIERAS Dcto2331/98</t>
  </si>
  <si>
    <t>NUMERAL 0056 FONDO FONPET - MAGISTERIO</t>
  </si>
  <si>
    <t>NUMERAL 0055 FONDO RECURSOS MONITOREO Y VIGILANCIA EDUCACION SUPERIOR</t>
  </si>
  <si>
    <t>NUMERAL 0054 FONDO ESCUELA NACIONAL DEL DEPORTE</t>
  </si>
  <si>
    <t>NUMERAL 0053 FONDO APOYO FINANCIERO ZONAS RURALES INTERCONECTADAS (FAER)</t>
  </si>
  <si>
    <t>NUMERAL 0052 FONDO APOYO FINANCIERO ZONAS  NO INTERCONECTADAS (FAZNI)</t>
  </si>
  <si>
    <t>NUMERAL 0051 FONDO CONSERVACIÓN DE MUSEOS Y TEATROS</t>
  </si>
  <si>
    <t>NUMERAL 0051 FOGAFIN CONTRIBUCIONES SOBRE TRANSACIONES FINANCIERAS Dto2331/98</t>
  </si>
  <si>
    <t>NUMERAL 0050 FONDO DE INVESTIGACION EN SALUD (Ley643/01)</t>
  </si>
  <si>
    <t>NUMERAL 0049 FONDO PARA DEFENSA DE DERECHOS E INTERESES COLECTIVOS</t>
  </si>
  <si>
    <t>NUMERAL 0048 CONSEJO PROFESIONAL INGENIERÍA Y PROFESIONES AUXILIARES</t>
  </si>
  <si>
    <t>NUMERAL 0047 FONDO PARA DEFENSA DE DERECHOS E INTERESES COLECTIVOS</t>
  </si>
  <si>
    <t>NUMERAL 0046 FONDO SOBRETASA AL ACPM (LEY 488/98)</t>
  </si>
  <si>
    <t>NUMERAL 0043 UNIDAD ADMINISTRATIVA ESPECIAL DE COMERCIO EXTERIOR</t>
  </si>
  <si>
    <t>NUMERAL 0042 FONDO PENSIONES SUPERINTENDENCIAS, CARBOCOL, CAMINOS VECINALES Y FONPRENOR</t>
  </si>
  <si>
    <t>NUMERAL 0041 FONDO SUBSIDIO SOBRETASA GASOLINA LEY 488/98</t>
  </si>
  <si>
    <t>NUMERAL 0040 FONDO SEGURIDAD Y CONVIVENCIA CIUDADANA</t>
  </si>
  <si>
    <t>NUMERAL 0039 FONDO SOLIDARIDAD PARA SUBSIDIOS Y REDISTRIBUCION INGRESOS</t>
  </si>
  <si>
    <t>NUMERAL 0036 PENSIONES EPSA-CVC</t>
  </si>
  <si>
    <t>NUMERAL 0035 FONDO COMPENSACION AMBIENTAL</t>
  </si>
  <si>
    <t>NUMERAL 0034 FONDO DE SALUD POLICIA NACIONAL</t>
  </si>
  <si>
    <t>NUMERAL 0033 FONDO SALUD FUERZAS MILITARES</t>
  </si>
  <si>
    <t>NUMERAL 0032 FONDO DE BIENESTAR DE LA CONTRALORIA GENERAL REPUBLICA</t>
  </si>
  <si>
    <t>NUMERAL 0031 INSTITUTO DE ESTUDIOS DEL MINISTERIO PUBLICO</t>
  </si>
  <si>
    <t>NUMERAL 0029 FONDO DE RIESGOS PROFESIONALES(ART.87 DTO129)</t>
  </si>
  <si>
    <t>NUMERAL 0025 COMISION DE REGULACION DE AGUA POTABLE</t>
  </si>
  <si>
    <t>NUMERAL 0024 COMISION DE REGULACION DE ENERGIA Y GAS</t>
  </si>
  <si>
    <t>NUMERAL 0023 COMISION DE REGULACION DE COMUNICACIONES</t>
  </si>
  <si>
    <t>NUMERAL 0022 FONDO DE SOLIDARIDAD PENSIONAL</t>
  </si>
  <si>
    <t>NUMERAL 0021 FONDO DE RECURSOS SOAT Y FONSAT (ANTES FOSYGA)</t>
  </si>
  <si>
    <t>NUMERAL 0020 JUNTA CENTRAL DE CONTADORES</t>
  </si>
  <si>
    <t>NUMERAL 0019 ESCUELAS INDUSTRIALES E INSTITUTOS TECNICOS</t>
  </si>
  <si>
    <t>NUMERAL 0018 FONDO NACIONAL DE REGALÍAS</t>
  </si>
  <si>
    <t>NUMERAL 0017 FONDO ROTATORIO  MINISTERIO MINAS Y ENERGIA</t>
  </si>
  <si>
    <t>NUMERAL 0015 FONDOS INTERNOS POLICIA NACIONAL</t>
  </si>
  <si>
    <t>NUMERAL 0014 FONDOS INTERNOS MINISTERIO DEFENSA</t>
  </si>
  <si>
    <t>NUMERAL 0013 FONDO ESTUPEFACIENTES - MINSALUD</t>
  </si>
  <si>
    <t>NUMERAL 0010 FONDO DEFENSA NACIONAL</t>
  </si>
  <si>
    <t>NUMERAL 0009 FINANCIACION SECTOR JUSTICIA</t>
  </si>
  <si>
    <t>NUMERAL 0008 CONTRIBUCION PARA LA DESCENTRALIZACION</t>
  </si>
  <si>
    <t>NUMERAL 0007 CONTRIB. ENTIDADES VIGILADAS SUPERPUERTOS</t>
  </si>
  <si>
    <t>NUMERAL 0006 SUPERINTENDENCIA NACIONAL DE VALORES</t>
  </si>
  <si>
    <t>NUMERAL 0005 SUPERINTENDENCIA INDUSTRIA Y COMERCIO</t>
  </si>
  <si>
    <t>NUMERAL 0003 CONTRIB. SUPERINTENDENCIA SUBSIDIO FAMILIAR</t>
  </si>
  <si>
    <t>NUMERAL 0002 CONTRIB. ENTIDADES VIGILADAS CONTRALORIA GENERAL NACION</t>
  </si>
  <si>
    <t>Otros</t>
  </si>
  <si>
    <t>Reintegros y Recursos No Apropiados</t>
  </si>
  <si>
    <t>Disposición de Activos</t>
  </si>
  <si>
    <t>Recursos del Balamce</t>
  </si>
  <si>
    <t>Excedentes Financieros Entidades Descentralizadas</t>
  </si>
  <si>
    <t>Rendimientos Financieros</t>
  </si>
  <si>
    <t>Recuperación de Cartera</t>
  </si>
  <si>
    <t>Crédito interno</t>
  </si>
  <si>
    <t xml:space="preserve">Crédito externo </t>
  </si>
  <si>
    <t>RECURSOS DE CAPITAL DE LA NACION</t>
  </si>
  <si>
    <t>Composición Detallada de los Recursos de Capital de la Nación (Aforo)</t>
  </si>
  <si>
    <t>III. TOTAL INGRESOS PGN= (I+II)</t>
  </si>
  <si>
    <t>Composición Detallada de la Rentas Parafiscales y los Fondos Especiales de la Nación (Aforo)</t>
  </si>
  <si>
    <t>NUMERAL 0001 FONDO DE PRESTACIONES SOCIALES DEL MAGISTERIO</t>
  </si>
  <si>
    <t>NUMERAL 0002 CONTRIBUCIÓN ESPECTACULOS PÚBLICOS (Art. 7 Ley 1493 de 2011)</t>
  </si>
  <si>
    <t>Composición Detallada de los Recursos de Capital de la Nación (Recaudo)</t>
  </si>
  <si>
    <t>NUMERAL 0085 FONDO ESPECIAL PARA EL RECAUDO POR MULTAS Y COBRO COACTIVO (ARTÍCULO 6 LEY 2197 DEL 2022)</t>
  </si>
  <si>
    <t>Aforo</t>
  </si>
  <si>
    <t>Contribuciones Parafiscales</t>
  </si>
  <si>
    <t>II. INGRESOS ESTAPÚBLICOS</t>
  </si>
  <si>
    <t>Composición Detallada de los Ingresos de la Nación</t>
  </si>
  <si>
    <t>2023*</t>
  </si>
  <si>
    <t>Impuesto sobre las Ventas</t>
  </si>
  <si>
    <t>Gravamen a los Movimientos Financieros</t>
  </si>
  <si>
    <t>Impuesto Nacional a la Gasolina y al ACPM</t>
  </si>
  <si>
    <t>Impuesto de Timbre Nacional sobre las Salidas al Exterior</t>
  </si>
  <si>
    <t>Impuesto Oro, Plata y Platino</t>
  </si>
  <si>
    <t>NUMERAL 0002 CONTRIB.ENTIDADES VIGILADAS CONTRALORIA GENERAL NACION</t>
  </si>
  <si>
    <t>NUMERAL 0004 CONTRIB.SUPERINTENDENCIA BANCARIA</t>
  </si>
  <si>
    <t>NUMERAL 0007 CONTRIB.ENTIDADES VIGILADAS SUPERPUERTOS</t>
  </si>
  <si>
    <t>NUMERAL 0028 SUPERINTENDENCIA DE SERVICIOS PÚBLICOS</t>
  </si>
  <si>
    <t>NUMERAL 0042 FONDO PENSIONES SUPERINTENDENCIAS, CARBOCOL Y CAMINOS VECINALES</t>
  </si>
  <si>
    <t>NUMERAL  OTROS INGRESOS POR CLASIFICAR</t>
  </si>
  <si>
    <t>NUMERAL 0084 FONDO PROMOCIÓN DEL PATRIMONIO -FONCULTURA- LEY 2070 DE 2020</t>
  </si>
  <si>
    <t>NUMERAL 0085FONDO ESPECIAL PARA EL RECAUDO POR MULTAS Y COBRO COACTIVO (ARTÍCULO 6 LEY 2197 DEL 2022)</t>
  </si>
  <si>
    <t>NUMERAL 0086 FONDO DE LA JUSTICIA PENAL MILITAR Y POLICIAL</t>
  </si>
  <si>
    <t>NUMERAL 0080 FONDO PARA EL FORTALECIMIENTO DE LA INSPECCIÓN,VIGILANCIA Y CONTROL DEL TRABAJO Y LA SEGURIDAD SOCIAL-FIVICOT</t>
  </si>
  <si>
    <t>CONTRIBUCIONES PARAFISCALES DE LA NACIÓN</t>
  </si>
  <si>
    <t>Composición Detallada de la Contribuciones Parafiscales y los Fondos Especiales de la Nación (Recaudo)</t>
  </si>
  <si>
    <t>Nombre Contribución Parafiscal o Fondo Especial</t>
  </si>
  <si>
    <t>Fuente: Dirección General del Presupuesto Público Nacional</t>
  </si>
  <si>
    <t>2024*</t>
  </si>
  <si>
    <t>*Información a enero de 2024</t>
  </si>
  <si>
    <t>Impuesto a Productos Comestibles Ultra Procesados Industrialmente</t>
  </si>
  <si>
    <t>Impuesto a Productos Plásticos de un Solo Uso</t>
  </si>
  <si>
    <t>Impuesto a las Bebidas Ultra Procesadas Azucaradas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</si>
</sst>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_-* #,##0.0000_-;\-* #,##0.0000_-;_-* &quot;-&quot;??_-;_-@_-"/>
    <numFmt numFmtId="168" formatCode="#,##0;\(#,##0\)"/>
    <numFmt numFmtId="169" formatCode="_-* #,##0.000_-;\-* #,##0.000_-;_-* &quot;-&quot;??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i/>
      <sz val="8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Verdana"/>
      <family val="2"/>
    </font>
    <font>
      <b/>
      <sz val="8"/>
      <color theme="0"/>
      <name val="Verdana"/>
      <family val="2"/>
    </font>
    <font>
      <sz val="11"/>
      <color theme="1"/>
      <name val="Verdana"/>
      <family val="2"/>
    </font>
    <font>
      <sz val="8"/>
      <name val="Verdana"/>
      <family val="2"/>
    </font>
    <font>
      <sz val="10"/>
      <color theme="1"/>
      <name val="Verdana"/>
      <family val="2"/>
    </font>
    <font>
      <b/>
      <sz val="10"/>
      <color theme="4" tint="-0.499984740745262"/>
      <name val="Verdana"/>
      <family val="2"/>
    </font>
    <font>
      <b/>
      <sz val="8"/>
      <name val="Verdana"/>
      <family val="2"/>
    </font>
    <font>
      <sz val="10"/>
      <color theme="1"/>
      <name val="VerdNA"/>
    </font>
    <font>
      <b/>
      <sz val="10"/>
      <color theme="4" tint="-0.499984740745262"/>
      <name val="VerdNA"/>
    </font>
    <font>
      <sz val="8"/>
      <color rgb="FF000000"/>
      <name val="Century Gothic"/>
      <family val="2"/>
    </font>
    <font>
      <b/>
      <sz val="8"/>
      <color theme="0"/>
      <name val="Arial"/>
      <family val="2"/>
    </font>
    <font>
      <sz val="10"/>
      <name val="Verdana"/>
      <family val="2"/>
    </font>
    <font>
      <sz val="10"/>
      <name val="VerdNA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58B4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/>
      <bottom style="medium">
        <color rgb="FF8B51BF"/>
      </bottom>
      <diagonal/>
    </border>
    <border>
      <left/>
      <right style="medium">
        <color rgb="FF8B51BF"/>
      </right>
      <top/>
      <bottom/>
      <diagonal/>
    </border>
    <border>
      <left/>
      <right style="medium">
        <color rgb="FF8B51BF"/>
      </right>
      <top/>
      <bottom style="medium">
        <color rgb="FF8B51BF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4" tint="0.7999816888943144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9" fontId="8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/>
    <xf numFmtId="11" fontId="4" fillId="2" borderId="0" xfId="0" applyNumberFormat="1" applyFont="1" applyFill="1"/>
    <xf numFmtId="0" fontId="4" fillId="0" borderId="0" xfId="0" applyFont="1"/>
    <xf numFmtId="0" fontId="3" fillId="0" borderId="0" xfId="2" applyFont="1"/>
    <xf numFmtId="0" fontId="5" fillId="0" borderId="0" xfId="2" applyFont="1"/>
    <xf numFmtId="0" fontId="6" fillId="0" borderId="0" xfId="2" applyFont="1"/>
    <xf numFmtId="43" fontId="3" fillId="0" borderId="0" xfId="1" applyFont="1" applyFill="1" applyBorder="1"/>
    <xf numFmtId="166" fontId="3" fillId="0" borderId="0" xfId="1" applyNumberFormat="1" applyFont="1" applyFill="1" applyBorder="1"/>
    <xf numFmtId="3" fontId="3" fillId="0" borderId="0" xfId="2" applyNumberFormat="1" applyFont="1"/>
    <xf numFmtId="165" fontId="3" fillId="0" borderId="0" xfId="2" applyNumberFormat="1" applyFont="1"/>
    <xf numFmtId="166" fontId="4" fillId="2" borderId="0" xfId="1" applyNumberFormat="1" applyFont="1" applyFill="1" applyBorder="1"/>
    <xf numFmtId="165" fontId="4" fillId="2" borderId="0" xfId="0" applyNumberFormat="1" applyFont="1" applyFill="1"/>
    <xf numFmtId="4" fontId="4" fillId="2" borderId="0" xfId="0" applyNumberFormat="1" applyFont="1" applyFill="1"/>
    <xf numFmtId="167" fontId="3" fillId="0" borderId="0" xfId="1" applyNumberFormat="1" applyFont="1" applyFill="1" applyBorder="1"/>
    <xf numFmtId="166" fontId="3" fillId="0" borderId="0" xfId="2" applyNumberFormat="1" applyFont="1"/>
    <xf numFmtId="11" fontId="3" fillId="0" borderId="0" xfId="2" applyNumberFormat="1" applyFont="1"/>
    <xf numFmtId="166" fontId="4" fillId="0" borderId="0" xfId="1" applyNumberFormat="1" applyFont="1" applyFill="1" applyBorder="1"/>
    <xf numFmtId="3" fontId="3" fillId="2" borderId="0" xfId="2" applyNumberFormat="1" applyFont="1" applyFill="1" applyAlignment="1">
      <alignment horizontal="right" wrapText="1"/>
    </xf>
    <xf numFmtId="165" fontId="3" fillId="0" borderId="0" xfId="5" applyNumberFormat="1" applyFont="1"/>
    <xf numFmtId="0" fontId="3" fillId="0" borderId="0" xfId="2" applyFont="1" applyAlignment="1">
      <alignment vertical="center"/>
    </xf>
    <xf numFmtId="0" fontId="2" fillId="0" borderId="0" xfId="2"/>
    <xf numFmtId="164" fontId="2" fillId="0" borderId="0" xfId="2" applyNumberFormat="1"/>
    <xf numFmtId="3" fontId="2" fillId="0" borderId="0" xfId="2" applyNumberFormat="1"/>
    <xf numFmtId="0" fontId="7" fillId="0" borderId="0" xfId="2" applyFont="1" applyAlignment="1">
      <alignment vertical="center"/>
    </xf>
    <xf numFmtId="43" fontId="3" fillId="0" borderId="0" xfId="1" applyFont="1"/>
    <xf numFmtId="166" fontId="3" fillId="0" borderId="0" xfId="1" applyNumberFormat="1" applyFont="1"/>
    <xf numFmtId="0" fontId="3" fillId="0" borderId="0" xfId="0" applyFont="1" applyAlignment="1">
      <alignment horizontal="center" vertical="center"/>
    </xf>
    <xf numFmtId="166" fontId="3" fillId="2" borderId="0" xfId="1" applyNumberFormat="1" applyFont="1" applyFill="1" applyAlignment="1">
      <alignment horizontal="right" wrapText="1"/>
    </xf>
    <xf numFmtId="0" fontId="3" fillId="2" borderId="0" xfId="2" applyFont="1" applyFill="1"/>
    <xf numFmtId="4" fontId="2" fillId="0" borderId="0" xfId="2" applyNumberFormat="1"/>
    <xf numFmtId="0" fontId="11" fillId="2" borderId="0" xfId="0" applyFont="1" applyFill="1"/>
    <xf numFmtId="0" fontId="15" fillId="2" borderId="0" xfId="0" applyFont="1" applyFill="1"/>
    <xf numFmtId="165" fontId="17" fillId="3" borderId="0" xfId="1" applyNumberFormat="1" applyFont="1" applyFill="1" applyBorder="1" applyAlignment="1" applyProtection="1">
      <alignment horizontal="right" vertical="center"/>
    </xf>
    <xf numFmtId="165" fontId="14" fillId="2" borderId="0" xfId="1" applyNumberFormat="1" applyFont="1" applyFill="1" applyBorder="1" applyAlignment="1" applyProtection="1">
      <alignment horizontal="right" vertical="center"/>
    </xf>
    <xf numFmtId="0" fontId="14" fillId="0" borderId="0" xfId="2" applyFont="1"/>
    <xf numFmtId="0" fontId="12" fillId="4" borderId="4" xfId="2" applyFont="1" applyFill="1" applyBorder="1" applyAlignment="1">
      <alignment horizontal="center" vertical="center"/>
    </xf>
    <xf numFmtId="0" fontId="12" fillId="4" borderId="2" xfId="2" applyFont="1" applyFill="1" applyBorder="1" applyAlignment="1">
      <alignment horizontal="center" vertical="center" wrapText="1"/>
    </xf>
    <xf numFmtId="0" fontId="18" fillId="0" borderId="0" xfId="0" applyFont="1"/>
    <xf numFmtId="0" fontId="18" fillId="2" borderId="0" xfId="0" applyFont="1" applyFill="1"/>
    <xf numFmtId="0" fontId="17" fillId="3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2" fillId="4" borderId="0" xfId="2" applyFont="1" applyFill="1" applyAlignment="1">
      <alignment horizontal="center" vertical="center"/>
    </xf>
    <xf numFmtId="3" fontId="17" fillId="3" borderId="0" xfId="2" applyNumberFormat="1" applyFont="1" applyFill="1" applyAlignment="1">
      <alignment horizontal="right" wrapText="1"/>
    </xf>
    <xf numFmtId="3" fontId="14" fillId="2" borderId="0" xfId="2" applyNumberFormat="1" applyFont="1" applyFill="1" applyAlignment="1">
      <alignment horizontal="right" wrapText="1"/>
    </xf>
    <xf numFmtId="3" fontId="14" fillId="0" borderId="0" xfId="2" applyNumberFormat="1" applyFont="1" applyAlignment="1">
      <alignment horizontal="right" wrapText="1"/>
    </xf>
    <xf numFmtId="166" fontId="14" fillId="2" borderId="0" xfId="1" applyNumberFormat="1" applyFont="1" applyFill="1" applyBorder="1" applyAlignment="1">
      <alignment horizontal="right" wrapText="1"/>
    </xf>
    <xf numFmtId="0" fontId="12" fillId="4" borderId="0" xfId="2" applyFont="1" applyFill="1" applyAlignment="1">
      <alignment horizontal="center" vertical="center" wrapText="1"/>
    </xf>
    <xf numFmtId="165" fontId="17" fillId="3" borderId="0" xfId="1" applyNumberFormat="1" applyFont="1" applyFill="1" applyBorder="1" applyAlignment="1" applyProtection="1">
      <alignment horizontal="right"/>
    </xf>
    <xf numFmtId="165" fontId="14" fillId="2" borderId="0" xfId="1" applyNumberFormat="1" applyFont="1" applyFill="1" applyBorder="1" applyAlignment="1" applyProtection="1">
      <alignment horizontal="right"/>
    </xf>
    <xf numFmtId="166" fontId="14" fillId="0" borderId="0" xfId="1" applyNumberFormat="1" applyFont="1"/>
    <xf numFmtId="166" fontId="14" fillId="2" borderId="0" xfId="1" applyNumberFormat="1" applyFont="1" applyFill="1"/>
    <xf numFmtId="168" fontId="20" fillId="0" borderId="0" xfId="5" applyNumberFormat="1" applyFont="1" applyAlignment="1">
      <alignment horizontal="right" vertical="top" wrapText="1" readingOrder="1"/>
    </xf>
    <xf numFmtId="169" fontId="3" fillId="0" borderId="0" xfId="1" applyNumberFormat="1" applyFont="1"/>
    <xf numFmtId="0" fontId="5" fillId="2" borderId="0" xfId="2" applyFont="1" applyFill="1"/>
    <xf numFmtId="3" fontId="3" fillId="2" borderId="0" xfId="2" applyNumberFormat="1" applyFont="1" applyFill="1"/>
    <xf numFmtId="165" fontId="17" fillId="2" borderId="0" xfId="1" applyNumberFormat="1" applyFont="1" applyFill="1" applyBorder="1" applyAlignment="1" applyProtection="1">
      <alignment horizontal="right" vertical="center"/>
    </xf>
    <xf numFmtId="0" fontId="21" fillId="4" borderId="0" xfId="0" applyFont="1" applyFill="1" applyAlignment="1">
      <alignment wrapText="1"/>
    </xf>
    <xf numFmtId="165" fontId="12" fillId="4" borderId="1" xfId="1" applyNumberFormat="1" applyFont="1" applyFill="1" applyBorder="1" applyAlignment="1" applyProtection="1">
      <alignment horizontal="right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3" xfId="2" applyFont="1" applyFill="1" applyBorder="1" applyAlignment="1">
      <alignment horizontal="left" vertical="center"/>
    </xf>
    <xf numFmtId="3" fontId="12" fillId="4" borderId="0" xfId="2" applyNumberFormat="1" applyFont="1" applyFill="1" applyAlignment="1">
      <alignment horizontal="right" vertical="center" wrapText="1"/>
    </xf>
    <xf numFmtId="165" fontId="12" fillId="4" borderId="1" xfId="1" applyNumberFormat="1" applyFont="1" applyFill="1" applyBorder="1" applyAlignment="1" applyProtection="1">
      <alignment horizontal="right"/>
    </xf>
    <xf numFmtId="0" fontId="12" fillId="4" borderId="2" xfId="2" applyFont="1" applyFill="1" applyBorder="1" applyAlignment="1">
      <alignment horizontal="center" vertical="center"/>
    </xf>
    <xf numFmtId="0" fontId="14" fillId="2" borderId="0" xfId="4" applyFont="1" applyFill="1" applyAlignment="1">
      <alignment horizontal="left" indent="1"/>
    </xf>
    <xf numFmtId="0" fontId="12" fillId="4" borderId="0" xfId="2" applyFont="1" applyFill="1" applyAlignment="1">
      <alignment horizontal="left" vertical="center"/>
    </xf>
    <xf numFmtId="0" fontId="14" fillId="2" borderId="0" xfId="4" applyFont="1" applyFill="1" applyAlignment="1">
      <alignment horizontal="left" wrapText="1" indent="1"/>
    </xf>
    <xf numFmtId="166" fontId="14" fillId="0" borderId="0" xfId="1" applyNumberFormat="1" applyFont="1" applyBorder="1"/>
    <xf numFmtId="166" fontId="14" fillId="2" borderId="0" xfId="1" applyNumberFormat="1" applyFont="1" applyFill="1" applyBorder="1"/>
    <xf numFmtId="0" fontId="14" fillId="2" borderId="0" xfId="2" applyFont="1" applyFill="1" applyAlignment="1">
      <alignment horizontal="left" indent="1"/>
    </xf>
    <xf numFmtId="0" fontId="17" fillId="3" borderId="0" xfId="2" applyFont="1" applyFill="1" applyAlignment="1">
      <alignment horizontal="left" indent="1"/>
    </xf>
    <xf numFmtId="0" fontId="14" fillId="2" borderId="0" xfId="4" applyFont="1" applyFill="1" applyAlignment="1">
      <alignment horizontal="left" indent="2"/>
    </xf>
    <xf numFmtId="0" fontId="14" fillId="2" borderId="0" xfId="2" applyFont="1" applyFill="1" applyAlignment="1">
      <alignment horizontal="left" indent="2"/>
    </xf>
    <xf numFmtId="0" fontId="12" fillId="4" borderId="0" xfId="0" applyFont="1" applyFill="1" applyAlignment="1">
      <alignment horizontal="left" vertical="center"/>
    </xf>
    <xf numFmtId="165" fontId="12" fillId="4" borderId="0" xfId="1" applyNumberFormat="1" applyFont="1" applyFill="1" applyBorder="1" applyAlignment="1" applyProtection="1">
      <alignment horizontal="right" vertical="center"/>
    </xf>
    <xf numFmtId="3" fontId="12" fillId="4" borderId="0" xfId="2" applyNumberFormat="1" applyFont="1" applyFill="1" applyAlignment="1">
      <alignment horizontal="left" vertical="center" wrapText="1"/>
    </xf>
    <xf numFmtId="165" fontId="17" fillId="3" borderId="8" xfId="1" applyNumberFormat="1" applyFont="1" applyFill="1" applyBorder="1" applyAlignment="1" applyProtection="1">
      <alignment horizontal="right" vertical="center"/>
    </xf>
    <xf numFmtId="165" fontId="14" fillId="2" borderId="8" xfId="1" applyNumberFormat="1" applyFont="1" applyFill="1" applyBorder="1" applyAlignment="1" applyProtection="1">
      <alignment horizontal="right" vertical="center"/>
    </xf>
    <xf numFmtId="165" fontId="12" fillId="4" borderId="6" xfId="1" applyNumberFormat="1" applyFont="1" applyFill="1" applyBorder="1" applyAlignment="1" applyProtection="1">
      <alignment horizontal="right" vertical="center"/>
    </xf>
    <xf numFmtId="0" fontId="15" fillId="0" borderId="0" xfId="0" applyFont="1"/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1" fillId="4" borderId="0" xfId="0" applyFont="1" applyFill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2" fillId="0" borderId="0" xfId="0" applyFont="1" applyAlignment="1">
      <alignment horizontal="center" vertical="center"/>
    </xf>
    <xf numFmtId="0" fontId="0" fillId="0" borderId="0" xfId="0"/>
    <xf numFmtId="0" fontId="19" fillId="0" borderId="0" xfId="0" applyFont="1" applyAlignment="1">
      <alignment horizontal="center" vertical="center"/>
    </xf>
    <xf numFmtId="0" fontId="18" fillId="0" borderId="0" xfId="0" applyFont="1"/>
    <xf numFmtId="0" fontId="23" fillId="0" borderId="0" xfId="0" applyFont="1" applyAlignment="1">
      <alignment horizontal="center" vertical="center"/>
    </xf>
  </cellXfs>
  <cellStyles count="12">
    <cellStyle name="Millares" xfId="1" builtinId="3"/>
    <cellStyle name="Millares 2" xfId="5" xr:uid="{00000000-0005-0000-0000-000001000000}"/>
    <cellStyle name="Millares 3" xfId="3" xr:uid="{00000000-0005-0000-0000-000002000000}"/>
    <cellStyle name="Millares 4" xfId="11" xr:uid="{6EAC8A1F-5209-41D2-A28A-C2F32045D627}"/>
    <cellStyle name="Normal" xfId="0" builtinId="0"/>
    <cellStyle name="Normal 2" xfId="8" xr:uid="{00000000-0005-0000-0000-000004000000}"/>
    <cellStyle name="Normal 2 2" xfId="2" xr:uid="{00000000-0005-0000-0000-000005000000}"/>
    <cellStyle name="Normal 3" xfId="10" xr:uid="{57CDE207-91F9-471B-A4AA-9226E76FC536}"/>
    <cellStyle name="Normal 4" xfId="7" xr:uid="{00000000-0005-0000-0000-000006000000}"/>
    <cellStyle name="Normal 7" xfId="6" xr:uid="{00000000-0005-0000-0000-000007000000}"/>
    <cellStyle name="Normal_PRESUPUESTO 3" xfId="4" xr:uid="{00000000-0005-0000-0000-000008000000}"/>
    <cellStyle name="Porcentaje 2" xfId="9" xr:uid="{00000000-0005-0000-0000-000009000000}"/>
  </cellStyles>
  <dxfs count="0"/>
  <tableStyles count="0" defaultTableStyle="TableStyleMedium2" defaultPivotStyle="PivotStyleLight16"/>
  <colors>
    <mruColors>
      <color rgb="FFB58B40"/>
      <color rgb="FFF2F2F2"/>
      <color rgb="FF8B51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0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40" Type="http://schemas.openxmlformats.org/officeDocument/2006/relationships/externalLink" Target="externalLinks/externalLink3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4FCB7C3-5AD4-43B0-BB1C-FE6CC1025D27}"/>
            </a:ext>
          </a:extLst>
        </xdr:cNvPr>
        <xdr:cNvSpPr/>
      </xdr:nvSpPr>
      <xdr:spPr>
        <a:xfrm>
          <a:off x="7429499" y="0"/>
          <a:ext cx="647700" cy="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indent="0" algn="ctr"/>
          <a:r>
            <a:rPr lang="es-CO" sz="900">
              <a:solidFill>
                <a:schemeClr val="lt1">
                  <a:lumMod val="100000"/>
                </a:schemeClr>
              </a:solidFill>
              <a:latin typeface="Century Gothic"/>
              <a:ea typeface="+mn-ea"/>
              <a:cs typeface="+mn-cs"/>
            </a:rPr>
            <a:t>Volver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123824</xdr:colOff>
      <xdr:row>0</xdr:row>
      <xdr:rowOff>0</xdr:rowOff>
    </xdr:from>
    <xdr:to>
      <xdr:col>13</xdr:col>
      <xdr:colOff>257174</xdr:colOff>
      <xdr:row>0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48474" y="152401"/>
          <a:ext cx="571500" cy="1333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indent="0" algn="ctr"/>
          <a:r>
            <a:rPr lang="es-CO" sz="900">
              <a:solidFill>
                <a:schemeClr val="lt1">
                  <a:lumMod val="100000"/>
                </a:schemeClr>
              </a:solidFill>
              <a:latin typeface="Century Gothic"/>
              <a:ea typeface="+mn-ea"/>
              <a:cs typeface="+mn-cs"/>
            </a:rPr>
            <a:t>Volver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133349</xdr:colOff>
      <xdr:row>0</xdr:row>
      <xdr:rowOff>0</xdr:rowOff>
    </xdr:from>
    <xdr:to>
      <xdr:col>13</xdr:col>
      <xdr:colOff>266699</xdr:colOff>
      <xdr:row>0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857999" y="171451"/>
          <a:ext cx="571500" cy="1143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indent="0" algn="ctr"/>
          <a:r>
            <a:rPr lang="es-CO" sz="900">
              <a:solidFill>
                <a:schemeClr val="lt1">
                  <a:lumMod val="100000"/>
                </a:schemeClr>
              </a:solidFill>
              <a:latin typeface="Century Gothic"/>
              <a:ea typeface="+mn-ea"/>
              <a:cs typeface="+mn-cs"/>
            </a:rPr>
            <a:t>Volver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Seguimiento\Ecop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OPREFCJ1\CARBOCOL\MODCARB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OPREFCJ1\CAFE\MODCAF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OPREFCJ1\GOBIERNO\1998\EXCELL\PRESUPUESTO\INGRESOS\vari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quinter\Mis%20documentos\INI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anchez\c\cecilia\Pr2201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anchez\c\WINDOWS\TEMP\PROYECTO\FUNCIONAM972000sh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OPREFCJ1\RESTO\SOCIAL\MODESTS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ec2000go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quinter\Mis%20documentos\diego\ECOPETROL\Modelo\Modelo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OPREFCJ1\GOBIERNO\windows\TEMP\CUADRO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rodrig\1999\1998\EXCELL\OEC\RESULTADO\Detalle%20DGPN%20plan%20desarroll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GOB97\Tesoreria%201997%20Cierre%20ene2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anchez\2001\ejecuaasepaoctu2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rodrig\datos\diego\ECOPETROL\Modelo\Modelo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OecDgp\Flujos\Regional\MODREGI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OPREFCJ1\GOBIERNO\1998\PRESUPUESTO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rodrig\datos\conso992002\PROFIN\PROGYCON\EJEC\Ejecdisgas\EJECDISYGAS039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anchez\c\WINDOWS\TEMP\PROYECTO\972000%20a%20julio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rodrig\datos\windows\TEMP\oec7MAR00adicionPPTA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erreno\c\WINDOWS\TEMP\PROYECTO\972000%20a%20julio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OPREFCJ1\GOBIERNO\modgobi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EC%20Confis\SEGSOCIA\SEG%20MENSUAL%2020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ECDGP\Flujos\Gobierno\REZAGO%20PARA%20OSWAL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OPREFCJ1\GOBIERNO\1999\Excell\PRESUPUESTO\24juli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CONSOLIDACION\2002\Copia%20de%20set992002mayo29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5\mhcp$\Documents%20and%20Settings\sherreno\Configuraci&#243;n%20local\Archivos%20temporales%20de%20Internet\OLK3\COSTOS%20Y%20RECURSOS%20EDUCACION%20BASIC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OPREFCJ1\GOBIERNO\CARLOSJ\PRES9194\PAGOS.XLW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rodrig\1999\windows\TEMP\MODGOBI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OECDGP\programacion\PG%202002\PROG%20Gobi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TIDOS"/>
      <sheetName val="Reciprocas"/>
      <sheetName val="Transferencias"/>
      <sheetName val="Reclasifica Entrada"/>
      <sheetName val="SUPUESTOS"/>
      <sheetName val="ECOPETROL"/>
      <sheetName val="PESOS + DOLARES"/>
      <sheetName val="ENTRADA"/>
      <sheetName val="OEC TRIM"/>
      <sheetName val="ESTACIONALIDAD"/>
      <sheetName val="EJERCICIO"/>
      <sheetName val="DATOS"/>
      <sheetName val="RUBRO LEY"/>
      <sheetName val="Hoja6"/>
      <sheetName val="General (18)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ecINGRESOS99"/>
      <sheetName val="proyecINGRESOS99 (det)"/>
      <sheetName val="proyecINGRESOS99 _det_"/>
    </sheetNames>
    <sheetDataSet>
      <sheetData sheetId="0" refreshError="1">
        <row r="1">
          <cell r="A1" t="str">
            <v>DETALLE DE LA COMPOSICION DEL PRESUPUESTO DE RENTAS DE LA NACION</v>
          </cell>
          <cell r="L1" t="str">
            <v>DETALLE DE LA COMPOSICION DEL PRESUPUESTO DE RENTAS DE LA NACION</v>
          </cell>
        </row>
        <row r="3">
          <cell r="A3" t="str">
            <v>Millones de pesos</v>
          </cell>
          <cell r="L3" t="str">
            <v>Millones de pesos</v>
          </cell>
        </row>
        <row r="4">
          <cell r="P4" t="str">
            <v>1998</v>
          </cell>
          <cell r="R4" t="str">
            <v>1999</v>
          </cell>
        </row>
        <row r="5">
          <cell r="E5" t="str">
            <v>1998</v>
          </cell>
          <cell r="F5" t="str">
            <v>1999</v>
          </cell>
          <cell r="H5">
            <v>1998</v>
          </cell>
          <cell r="I5">
            <v>1999</v>
          </cell>
          <cell r="P5" t="str">
            <v>APROPIACION</v>
          </cell>
          <cell r="Q5" t="str">
            <v>REESTIMACION</v>
          </cell>
          <cell r="R5" t="str">
            <v>PROYECTO</v>
          </cell>
          <cell r="S5" t="str">
            <v>Variación</v>
          </cell>
          <cell r="T5" t="str">
            <v>Variación</v>
          </cell>
        </row>
        <row r="6">
          <cell r="E6" t="str">
            <v>APROPIACION</v>
          </cell>
          <cell r="F6" t="str">
            <v>PROYECTO</v>
          </cell>
          <cell r="G6" t="str">
            <v>Variación</v>
          </cell>
          <cell r="H6" t="str">
            <v>PARTICIPACION %</v>
          </cell>
          <cell r="O6" t="str">
            <v xml:space="preserve"> </v>
          </cell>
          <cell r="P6" t="str">
            <v>VIGENTE</v>
          </cell>
          <cell r="Q6" t="str">
            <v xml:space="preserve">BASE </v>
          </cell>
          <cell r="R6" t="str">
            <v>PRESUPUESTO</v>
          </cell>
          <cell r="S6" t="str">
            <v>%</v>
          </cell>
          <cell r="T6" t="str">
            <v>%</v>
          </cell>
        </row>
        <row r="7">
          <cell r="D7" t="str">
            <v xml:space="preserve"> </v>
          </cell>
          <cell r="E7" t="str">
            <v>VIGENTE</v>
          </cell>
          <cell r="F7" t="str">
            <v>PRESUPUESTO</v>
          </cell>
          <cell r="G7" t="str">
            <v>%</v>
          </cell>
          <cell r="P7" t="str">
            <v>(A)</v>
          </cell>
          <cell r="Q7" t="str">
            <v>(B)</v>
          </cell>
          <cell r="R7" t="str">
            <v>(C)</v>
          </cell>
          <cell r="S7" t="str">
            <v>(D)=(C/A)</v>
          </cell>
          <cell r="T7" t="str">
            <v>(E)=(C/B)</v>
          </cell>
        </row>
        <row r="8">
          <cell r="A8" t="str">
            <v>CONCEPTOS</v>
          </cell>
          <cell r="L8" t="str">
            <v>CONCEPTOS</v>
          </cell>
        </row>
        <row r="10">
          <cell r="A10" t="str">
            <v>I.</v>
          </cell>
          <cell r="B10" t="str">
            <v>INGRESOS DEL PRESUPUESTO NACIONAL</v>
          </cell>
          <cell r="E10">
            <v>34366401.332317002</v>
          </cell>
          <cell r="F10">
            <v>39798591.996973999</v>
          </cell>
          <cell r="G10">
            <v>15.806690412908452</v>
          </cell>
          <cell r="H10">
            <v>100</v>
          </cell>
          <cell r="I10">
            <v>100</v>
          </cell>
          <cell r="L10" t="str">
            <v>I.</v>
          </cell>
          <cell r="M10" t="str">
            <v>INGRESOS DEL PRESUPUESTO NACIONAL</v>
          </cell>
          <cell r="P10">
            <v>34366401.332317002</v>
          </cell>
          <cell r="Q10">
            <v>34716620.206469998</v>
          </cell>
          <cell r="R10">
            <v>39798591.996973999</v>
          </cell>
          <cell r="S10">
            <v>15.806690412908452</v>
          </cell>
          <cell r="T10">
            <v>14.638440494149529</v>
          </cell>
        </row>
        <row r="12">
          <cell r="A12" t="str">
            <v>1.</v>
          </cell>
          <cell r="B12" t="str">
            <v>INGRESOS CORRIENTES</v>
          </cell>
          <cell r="E12">
            <v>14973958.125847001</v>
          </cell>
          <cell r="F12">
            <v>17813984</v>
          </cell>
          <cell r="G12">
            <v>18.966433926716707</v>
          </cell>
          <cell r="H12">
            <v>43.571504566484812</v>
          </cell>
          <cell r="I12">
            <v>44.760337253525066</v>
          </cell>
          <cell r="L12" t="str">
            <v>1.</v>
          </cell>
          <cell r="M12" t="str">
            <v>INGRESOS CORRIENTES</v>
          </cell>
          <cell r="P12">
            <v>14973958.125847001</v>
          </cell>
          <cell r="Q12">
            <v>15324177</v>
          </cell>
          <cell r="R12">
            <v>17813984</v>
          </cell>
          <cell r="S12">
            <v>18.966433926716707</v>
          </cell>
          <cell r="T12">
            <v>16.24757401327328</v>
          </cell>
        </row>
        <row r="14">
          <cell r="B14" t="str">
            <v>1.1.  INGRESOS TRIBUTARIOS</v>
          </cell>
          <cell r="E14">
            <v>14609453</v>
          </cell>
          <cell r="F14">
            <v>17369627.000000462</v>
          </cell>
          <cell r="G14">
            <v>18.893068754870313</v>
          </cell>
          <cell r="H14">
            <v>42.510860705865539</v>
          </cell>
          <cell r="I14">
            <v>43.643822880269546</v>
          </cell>
          <cell r="M14" t="str">
            <v>1.1.  INGRESOS TRIBUTARIOS</v>
          </cell>
          <cell r="P14">
            <v>14609453</v>
          </cell>
          <cell r="Q14">
            <v>14749077</v>
          </cell>
          <cell r="R14">
            <v>17369627.000000462</v>
          </cell>
          <cell r="S14">
            <v>18.893068754870313</v>
          </cell>
          <cell r="T14">
            <v>17.767552505153116</v>
          </cell>
        </row>
        <row r="15">
          <cell r="H15">
            <v>0</v>
          </cell>
          <cell r="I15">
            <v>0</v>
          </cell>
        </row>
        <row r="16">
          <cell r="B16" t="str">
            <v xml:space="preserve">        1.1.1. IMPUESTOS DIRECTOS</v>
          </cell>
          <cell r="E16">
            <v>5845082</v>
          </cell>
          <cell r="F16">
            <v>6285366</v>
          </cell>
          <cell r="G16">
            <v>7.5325547186506636</v>
          </cell>
          <cell r="H16">
            <v>17.008129374615326</v>
          </cell>
          <cell r="I16">
            <v>15.792935590479921</v>
          </cell>
          <cell r="M16" t="str">
            <v xml:space="preserve">        1.1.1. IMPUESTOS DIRECTOS</v>
          </cell>
          <cell r="P16">
            <v>5845082</v>
          </cell>
          <cell r="Q16">
            <v>5393900</v>
          </cell>
          <cell r="R16">
            <v>6285366</v>
          </cell>
          <cell r="S16">
            <v>7.5325547186506636</v>
          </cell>
          <cell r="T16">
            <v>16.527299356680693</v>
          </cell>
        </row>
        <row r="17">
          <cell r="B17" t="str">
            <v>NUMERAL 0001</v>
          </cell>
          <cell r="D17" t="str">
            <v>IMPUESTO SOBRE LA RENTA Y COMPLEMENTARIOS</v>
          </cell>
          <cell r="E17">
            <v>5845082</v>
          </cell>
          <cell r="F17">
            <v>6285366</v>
          </cell>
          <cell r="G17">
            <v>7.5325547186506636</v>
          </cell>
          <cell r="H17">
            <v>17.008129374615326</v>
          </cell>
          <cell r="I17">
            <v>15.792935590479921</v>
          </cell>
          <cell r="M17" t="str">
            <v>NUMERAL 0001</v>
          </cell>
          <cell r="O17" t="str">
            <v>IMPUESTO SOBRE LA RENTA Y COMPLEMENTARIOS</v>
          </cell>
          <cell r="P17">
            <v>5845082</v>
          </cell>
          <cell r="Q17">
            <v>5393900</v>
          </cell>
          <cell r="R17">
            <v>6285366</v>
          </cell>
          <cell r="S17">
            <v>7.5325547186506636</v>
          </cell>
          <cell r="T17">
            <v>16.527299356680693</v>
          </cell>
        </row>
        <row r="18">
          <cell r="H18">
            <v>0</v>
          </cell>
          <cell r="I18">
            <v>0</v>
          </cell>
        </row>
        <row r="19">
          <cell r="B19" t="str">
            <v xml:space="preserve">        1.1.2. IMPUESTOS INDIRECTOS</v>
          </cell>
          <cell r="E19">
            <v>8764371</v>
          </cell>
          <cell r="F19">
            <v>11084261.000000462</v>
          </cell>
          <cell r="G19">
            <v>26.469554974343978</v>
          </cell>
          <cell r="H19">
            <v>25.502731331250217</v>
          </cell>
          <cell r="I19">
            <v>27.850887289789622</v>
          </cell>
          <cell r="M19" t="str">
            <v xml:space="preserve">        1.1.2. IMPUESTOS INDIRECTOS</v>
          </cell>
          <cell r="P19">
            <v>8764371</v>
          </cell>
          <cell r="Q19">
            <v>9355177</v>
          </cell>
          <cell r="R19">
            <v>11084261.000000462</v>
          </cell>
          <cell r="S19">
            <v>26.469554974343978</v>
          </cell>
          <cell r="T19">
            <v>18.482643353519258</v>
          </cell>
        </row>
        <row r="20">
          <cell r="B20" t="str">
            <v xml:space="preserve">NUMERAL </v>
          </cell>
          <cell r="C20" t="str">
            <v>0001</v>
          </cell>
          <cell r="D20" t="str">
            <v>IMPUESTOS SOBRE ADUANAS Y RECARGOS</v>
          </cell>
          <cell r="E20">
            <v>1216470</v>
          </cell>
          <cell r="F20">
            <v>1646430.000000464</v>
          </cell>
          <cell r="G20">
            <v>35.344891366039775</v>
          </cell>
          <cell r="H20">
            <v>3.5397072513847201</v>
          </cell>
          <cell r="I20">
            <v>4.1369051451007284</v>
          </cell>
          <cell r="M20" t="str">
            <v xml:space="preserve">NUMERAL </v>
          </cell>
          <cell r="N20" t="str">
            <v>0001</v>
          </cell>
          <cell r="O20" t="str">
            <v>IMPUESTOS SOBRE ADUANAS Y RECARGOS</v>
          </cell>
          <cell r="P20">
            <v>1216470</v>
          </cell>
          <cell r="Q20">
            <v>1444000</v>
          </cell>
          <cell r="R20">
            <v>1646430.000000464</v>
          </cell>
          <cell r="S20">
            <v>35.344891366039775</v>
          </cell>
          <cell r="T20">
            <v>14.018698060973955</v>
          </cell>
        </row>
        <row r="21">
          <cell r="B21" t="str">
            <v xml:space="preserve">NUMERAL </v>
          </cell>
          <cell r="C21" t="str">
            <v>0002</v>
          </cell>
          <cell r="D21" t="str">
            <v>IMPUESTO A LAS VENTAS</v>
          </cell>
          <cell r="E21">
            <v>6695019</v>
          </cell>
          <cell r="F21">
            <v>8117919</v>
          </cell>
          <cell r="G21">
            <v>21.253113695420424</v>
          </cell>
          <cell r="H21">
            <v>19.481292019086766</v>
          </cell>
          <cell r="I21">
            <v>20.397503008692439</v>
          </cell>
          <cell r="M21" t="str">
            <v xml:space="preserve">NUMERAL </v>
          </cell>
          <cell r="N21" t="str">
            <v>0002</v>
          </cell>
          <cell r="O21" t="str">
            <v>IMPUESTO A LAS VENTAS</v>
          </cell>
          <cell r="P21">
            <v>6695019</v>
          </cell>
          <cell r="Q21">
            <v>6887200</v>
          </cell>
          <cell r="R21">
            <v>8117919</v>
          </cell>
          <cell r="S21">
            <v>21.253113695420424</v>
          </cell>
          <cell r="T21">
            <v>17.86965675455918</v>
          </cell>
        </row>
        <row r="22">
          <cell r="D22" t="str">
            <v>INTERNAS</v>
          </cell>
          <cell r="E22">
            <v>4687973</v>
          </cell>
          <cell r="F22">
            <v>5452433</v>
          </cell>
          <cell r="G22">
            <v>16.306834531683535</v>
          </cell>
          <cell r="H22">
            <v>13.641151875833996</v>
          </cell>
          <cell r="I22">
            <v>13.700065068670177</v>
          </cell>
          <cell r="O22" t="str">
            <v>INTERNAS</v>
          </cell>
          <cell r="P22">
            <v>4687973</v>
          </cell>
          <cell r="Q22">
            <v>4549400</v>
          </cell>
          <cell r="R22">
            <v>5452433</v>
          </cell>
          <cell r="S22">
            <v>16.306834531683535</v>
          </cell>
          <cell r="T22">
            <v>19.849496636919149</v>
          </cell>
        </row>
        <row r="23">
          <cell r="D23" t="str">
            <v>EXTERNAS</v>
          </cell>
          <cell r="E23">
            <v>2007046</v>
          </cell>
          <cell r="F23">
            <v>2665486</v>
          </cell>
          <cell r="G23">
            <v>32.806422971870106</v>
          </cell>
          <cell r="H23">
            <v>5.8401401432527695</v>
          </cell>
          <cell r="I23">
            <v>6.6974379400222617</v>
          </cell>
          <cell r="O23" t="str">
            <v>EXTERNAS</v>
          </cell>
          <cell r="P23">
            <v>2007046</v>
          </cell>
          <cell r="Q23">
            <v>2337800</v>
          </cell>
          <cell r="R23">
            <v>2665486</v>
          </cell>
          <cell r="S23">
            <v>32.806422971870106</v>
          </cell>
          <cell r="T23">
            <v>14.016853451963375</v>
          </cell>
        </row>
        <row r="24">
          <cell r="B24" t="str">
            <v xml:space="preserve">NUMERAL </v>
          </cell>
          <cell r="C24" t="str">
            <v>0003</v>
          </cell>
          <cell r="D24" t="str">
            <v>IMPUESTO A LA GASOLINA Y ACPM</v>
          </cell>
          <cell r="E24">
            <v>690540</v>
          </cell>
          <cell r="F24">
            <v>917324</v>
          </cell>
          <cell r="G24">
            <v>32.841544298664815</v>
          </cell>
          <cell r="H24">
            <v>2.0093462603855454</v>
          </cell>
          <cell r="I24">
            <v>2.3049157117662524</v>
          </cell>
          <cell r="M24" t="str">
            <v xml:space="preserve">NUMERAL </v>
          </cell>
          <cell r="N24" t="str">
            <v>0003</v>
          </cell>
          <cell r="O24" t="str">
            <v>IMPUESTO A LA GASOLINA Y ACPM</v>
          </cell>
          <cell r="P24">
            <v>690540</v>
          </cell>
          <cell r="Q24">
            <v>691000</v>
          </cell>
          <cell r="R24">
            <v>917324</v>
          </cell>
          <cell r="S24">
            <v>32.841544298664815</v>
          </cell>
          <cell r="T24">
            <v>32.753111432706227</v>
          </cell>
        </row>
        <row r="25">
          <cell r="B25" t="str">
            <v xml:space="preserve">NUMERAL </v>
          </cell>
          <cell r="C25" t="str">
            <v>0005</v>
          </cell>
          <cell r="D25" t="str">
            <v>IMPUESTO DE TIMBRE NACIONAL</v>
          </cell>
          <cell r="E25">
            <v>138600</v>
          </cell>
          <cell r="F25">
            <v>371608</v>
          </cell>
          <cell r="G25">
            <v>168.11544011544009</v>
          </cell>
          <cell r="H25">
            <v>0.40330088291690069</v>
          </cell>
          <cell r="I25">
            <v>0.93372147443872999</v>
          </cell>
          <cell r="M25" t="str">
            <v xml:space="preserve">NUMERAL </v>
          </cell>
          <cell r="N25" t="str">
            <v>0005</v>
          </cell>
          <cell r="O25" t="str">
            <v>IMPUESTO DE TIMBRE NACIONAL</v>
          </cell>
          <cell r="P25">
            <v>138600</v>
          </cell>
          <cell r="Q25">
            <v>310100</v>
          </cell>
          <cell r="R25">
            <v>371608</v>
          </cell>
          <cell r="S25">
            <v>168.11544011544009</v>
          </cell>
          <cell r="T25">
            <v>19.834891970332148</v>
          </cell>
        </row>
        <row r="26">
          <cell r="D26" t="str">
            <v>OTROS IMPUESTOS INDIRECTOS</v>
          </cell>
          <cell r="E26">
            <v>23742</v>
          </cell>
          <cell r="F26">
            <v>30980</v>
          </cell>
          <cell r="G26">
            <v>30.486058461797661</v>
          </cell>
          <cell r="H26">
            <v>6.9084917476284674E-2</v>
          </cell>
          <cell r="I26">
            <v>7.7841949791478793E-2</v>
          </cell>
          <cell r="O26" t="str">
            <v>OTROS IMPUESTOS INDIRECTOS</v>
          </cell>
          <cell r="P26">
            <v>23742</v>
          </cell>
          <cell r="Q26">
            <v>22877</v>
          </cell>
          <cell r="R26">
            <v>30980</v>
          </cell>
          <cell r="S26">
            <v>30.486058461797661</v>
          </cell>
          <cell r="T26">
            <v>35.419854001835915</v>
          </cell>
        </row>
        <row r="27">
          <cell r="B27" t="str">
            <v xml:space="preserve">NUMERAL </v>
          </cell>
          <cell r="C27" t="str">
            <v>0004</v>
          </cell>
          <cell r="D27" t="str">
            <v>IMPUESTO 5% PASAJES INTERNACIONALES</v>
          </cell>
          <cell r="E27">
            <v>8559.2999999999993</v>
          </cell>
          <cell r="H27">
            <v>2.4906011884203664E-2</v>
          </cell>
          <cell r="I27">
            <v>0</v>
          </cell>
          <cell r="M27" t="str">
            <v xml:space="preserve">NUMERAL </v>
          </cell>
          <cell r="N27" t="str">
            <v>0004</v>
          </cell>
          <cell r="O27" t="str">
            <v>IMPUESTO 5% PASAJES INTERNACIONALES</v>
          </cell>
          <cell r="P27">
            <v>8559.2999999999993</v>
          </cell>
        </row>
        <row r="28">
          <cell r="B28" t="str">
            <v xml:space="preserve">NUMERAL </v>
          </cell>
          <cell r="C28" t="str">
            <v>0006</v>
          </cell>
          <cell r="D28" t="str">
            <v>IMPUESTO DE TIMBRE NACIONAL SOBRE SALIDAS AL EXT.</v>
          </cell>
          <cell r="E28">
            <v>13405.7</v>
          </cell>
          <cell r="F28">
            <v>27666</v>
          </cell>
          <cell r="G28">
            <v>106.37490022900704</v>
          </cell>
          <cell r="H28">
            <v>3.9008157619906898E-2</v>
          </cell>
          <cell r="I28">
            <v>6.9515022044256053E-2</v>
          </cell>
          <cell r="M28" t="str">
            <v xml:space="preserve">NUMERAL </v>
          </cell>
          <cell r="N28" t="str">
            <v>0006</v>
          </cell>
          <cell r="O28" t="str">
            <v>IMPUESTO DE TIMBRE NACIONAL SOBRE SALIDAS AL EXT.</v>
          </cell>
          <cell r="P28">
            <v>13405.7</v>
          </cell>
          <cell r="Q28">
            <v>21100</v>
          </cell>
          <cell r="R28">
            <v>27666</v>
          </cell>
          <cell r="S28">
            <v>106.37490022900704</v>
          </cell>
          <cell r="T28">
            <v>31.118483412322284</v>
          </cell>
        </row>
        <row r="29">
          <cell r="B29" t="str">
            <v xml:space="preserve">NUMERAL </v>
          </cell>
          <cell r="C29" t="str">
            <v>0007</v>
          </cell>
          <cell r="D29" t="str">
            <v>IMPUESTO AL ORO Y AL PLATINO</v>
          </cell>
          <cell r="E29">
            <v>1777</v>
          </cell>
          <cell r="F29">
            <v>3314</v>
          </cell>
          <cell r="G29">
            <v>86.494091164884651</v>
          </cell>
          <cell r="H29">
            <v>5.1707479721741162E-3</v>
          </cell>
          <cell r="I29">
            <v>8.3269277472227485E-3</v>
          </cell>
          <cell r="M29" t="str">
            <v xml:space="preserve">NUMERAL </v>
          </cell>
          <cell r="N29" t="str">
            <v>0007</v>
          </cell>
          <cell r="O29" t="str">
            <v>IMPUESTO AL ORO Y AL PLATINO</v>
          </cell>
          <cell r="P29">
            <v>1777</v>
          </cell>
          <cell r="Q29">
            <v>1777</v>
          </cell>
          <cell r="R29">
            <v>3314</v>
          </cell>
          <cell r="S29">
            <v>86.494091164884651</v>
          </cell>
          <cell r="T29">
            <v>86.494091164884651</v>
          </cell>
        </row>
        <row r="30">
          <cell r="B30" t="str">
            <v xml:space="preserve">NUMERAL </v>
          </cell>
          <cell r="C30" t="str">
            <v>0008</v>
          </cell>
          <cell r="D30" t="str">
            <v>OTROS</v>
          </cell>
          <cell r="E30">
            <v>0</v>
          </cell>
          <cell r="G30" t="e">
            <v>#DIV/0!</v>
          </cell>
          <cell r="H30">
            <v>0</v>
          </cell>
          <cell r="I30">
            <v>0</v>
          </cell>
          <cell r="M30" t="str">
            <v xml:space="preserve">NUMERAL </v>
          </cell>
          <cell r="N30" t="str">
            <v>0008</v>
          </cell>
          <cell r="O30" t="str">
            <v>OTROS</v>
          </cell>
          <cell r="P30">
            <v>0</v>
          </cell>
          <cell r="S30" t="e">
            <v>#DIV/0!</v>
          </cell>
          <cell r="T30" t="e">
            <v>#DIV/0!</v>
          </cell>
        </row>
        <row r="31">
          <cell r="H31">
            <v>0</v>
          </cell>
          <cell r="I31">
            <v>0</v>
          </cell>
        </row>
        <row r="32">
          <cell r="B32" t="str">
            <v>1.2</v>
          </cell>
          <cell r="C32" t="str">
            <v>INGRESOS NO TRIBUTARIOS</v>
          </cell>
          <cell r="E32">
            <v>364505.12584699999</v>
          </cell>
          <cell r="F32">
            <v>444356.99999953806</v>
          </cell>
          <cell r="G32">
            <v>21.906927637021955</v>
          </cell>
          <cell r="H32">
            <v>1.0606438606192721</v>
          </cell>
          <cell r="I32">
            <v>1.1165143732555256</v>
          </cell>
          <cell r="M32" t="str">
            <v>1.2</v>
          </cell>
          <cell r="N32" t="str">
            <v>INGRESOS NO TRIBUTARIOS</v>
          </cell>
          <cell r="P32">
            <v>364505.12584699999</v>
          </cell>
          <cell r="Q32">
            <v>575100</v>
          </cell>
          <cell r="R32">
            <v>444356.99999953806</v>
          </cell>
          <cell r="S32">
            <v>21.906927637021955</v>
          </cell>
          <cell r="T32">
            <v>-22.733959311504425</v>
          </cell>
        </row>
        <row r="33">
          <cell r="C33" t="str">
            <v>1.2.1.</v>
          </cell>
          <cell r="D33" t="str">
            <v>TASAS Y MULTAS</v>
          </cell>
          <cell r="E33">
            <v>364505.12584699999</v>
          </cell>
          <cell r="F33">
            <v>444356.99999953806</v>
          </cell>
          <cell r="G33">
            <v>21.906927637021955</v>
          </cell>
          <cell r="H33">
            <v>1.0606438606192721</v>
          </cell>
          <cell r="I33">
            <v>1.1165143732555256</v>
          </cell>
          <cell r="N33" t="str">
            <v>1.2.1.</v>
          </cell>
          <cell r="O33" t="str">
            <v>TASAS Y MULTAS</v>
          </cell>
          <cell r="P33">
            <v>364505.12584699999</v>
          </cell>
          <cell r="Q33">
            <v>575100</v>
          </cell>
          <cell r="R33">
            <v>444356.99999953806</v>
          </cell>
          <cell r="S33">
            <v>21.906927637021955</v>
          </cell>
          <cell r="T33">
            <v>-22.733959311504425</v>
          </cell>
        </row>
        <row r="34">
          <cell r="B34" t="str">
            <v xml:space="preserve">NUMERAL </v>
          </cell>
          <cell r="C34" t="str">
            <v>0002</v>
          </cell>
          <cell r="D34" t="str">
            <v>OTRAS TASAS, MULTAS Y CONTRIBUCIONES NO ESPECIFICADAS</v>
          </cell>
          <cell r="E34">
            <v>11595.076499999999</v>
          </cell>
          <cell r="F34">
            <v>60326</v>
          </cell>
          <cell r="G34">
            <v>420.27254843898618</v>
          </cell>
          <cell r="H34">
            <v>3.3739571355981289E-2</v>
          </cell>
          <cell r="I34">
            <v>0.15157822669853938</v>
          </cell>
          <cell r="M34" t="str">
            <v xml:space="preserve">NUMERAL </v>
          </cell>
          <cell r="N34" t="str">
            <v>0002</v>
          </cell>
          <cell r="O34" t="str">
            <v>OTRAS TASAS, MULTAS Y CONTRIBUCIONES NO ESPECIFICADAS</v>
          </cell>
          <cell r="P34">
            <v>11595.076499999999</v>
          </cell>
          <cell r="Q34">
            <v>11500</v>
          </cell>
          <cell r="R34">
            <v>60326</v>
          </cell>
          <cell r="S34">
            <v>420.27254843898618</v>
          </cell>
          <cell r="T34">
            <v>424.57391304347823</v>
          </cell>
        </row>
        <row r="35">
          <cell r="B35" t="str">
            <v xml:space="preserve">NUMERAL </v>
          </cell>
          <cell r="C35" t="str">
            <v>0003</v>
          </cell>
          <cell r="D35" t="str">
            <v>CONTRIBUCION ESPECIAL POR EXPLOTACION O EXPORTACION</v>
          </cell>
          <cell r="H35">
            <v>0</v>
          </cell>
          <cell r="I35">
            <v>0</v>
          </cell>
          <cell r="M35" t="str">
            <v xml:space="preserve">NUMERAL </v>
          </cell>
          <cell r="N35" t="str">
            <v>0003</v>
          </cell>
          <cell r="O35" t="str">
            <v>CONTRIBUCION ESPECIAL POR EXPLOTACION O EXPORTACION</v>
          </cell>
        </row>
        <row r="36">
          <cell r="D36" t="str">
            <v>DE PETROLEO CRUDO, GAS LIBRE, CARBON Y FERRONIQUEL</v>
          </cell>
          <cell r="E36">
            <v>164620</v>
          </cell>
          <cell r="F36">
            <v>34844.999999538064</v>
          </cell>
          <cell r="G36">
            <v>-78.833070101118906</v>
          </cell>
          <cell r="H36">
            <v>0.47901436757417171</v>
          </cell>
          <cell r="I36">
            <v>8.7553348626472599E-2</v>
          </cell>
          <cell r="O36" t="str">
            <v>DE PETROLEO CRUDO, GAS LIBRE, CARBON Y FERRONIQUEL</v>
          </cell>
          <cell r="P36">
            <v>164620</v>
          </cell>
          <cell r="Q36">
            <v>75600</v>
          </cell>
          <cell r="R36">
            <v>34844.999999538064</v>
          </cell>
          <cell r="S36">
            <v>-78.833070101118906</v>
          </cell>
          <cell r="T36">
            <v>-53.908730159341189</v>
          </cell>
        </row>
        <row r="37">
          <cell r="B37" t="str">
            <v xml:space="preserve">NUMERAL </v>
          </cell>
          <cell r="C37" t="str">
            <v>0004</v>
          </cell>
          <cell r="D37" t="str">
            <v>CONTRIBUCION ESPECIAL DEL 5% SOBRE LOS CONTRATOS DE</v>
          </cell>
          <cell r="E37">
            <v>0</v>
          </cell>
          <cell r="H37">
            <v>0</v>
          </cell>
          <cell r="I37">
            <v>0</v>
          </cell>
          <cell r="M37" t="str">
            <v xml:space="preserve">NUMERAL </v>
          </cell>
          <cell r="N37" t="str">
            <v>0004</v>
          </cell>
          <cell r="O37" t="str">
            <v>CONTRIBUCION ESPECIAL DEL 5% SOBRE LOS CONTRATOS DE</v>
          </cell>
          <cell r="P37">
            <v>0</v>
          </cell>
        </row>
        <row r="38">
          <cell r="D38" t="str">
            <v>OBRAS PUBLICAS DEL ORDEN NACIONAL, LEY 104 DE 1993</v>
          </cell>
          <cell r="E38">
            <v>28326.2441</v>
          </cell>
          <cell r="H38">
            <v>8.2424237050863283E-2</v>
          </cell>
          <cell r="I38">
            <v>0</v>
          </cell>
          <cell r="O38" t="str">
            <v>OBRAS PUBLICAS DEL ORDEN NACIONAL, LEY 104 DE 1993</v>
          </cell>
          <cell r="P38">
            <v>28326.2441</v>
          </cell>
          <cell r="Q38">
            <v>28300</v>
          </cell>
        </row>
        <row r="39">
          <cell r="B39" t="str">
            <v xml:space="preserve">NUMERAL </v>
          </cell>
          <cell r="C39" t="str">
            <v>0005</v>
          </cell>
          <cell r="D39" t="str">
            <v>FONDO DE RECURSOS DEL SUPERAVIT DE LA NACION</v>
          </cell>
          <cell r="E39">
            <v>138439.12584699999</v>
          </cell>
          <cell r="F39">
            <v>151520</v>
          </cell>
          <cell r="G39">
            <v>9.4488274705351039</v>
          </cell>
          <cell r="H39">
            <v>0.40283276828527437</v>
          </cell>
          <cell r="I39">
            <v>0.38071698619770394</v>
          </cell>
          <cell r="M39" t="str">
            <v xml:space="preserve">NUMERAL </v>
          </cell>
          <cell r="N39" t="str">
            <v>0005</v>
          </cell>
          <cell r="O39" t="str">
            <v>FONDO DE RECURSOS DEL SUPERAVIT DE LA NACION</v>
          </cell>
          <cell r="P39">
            <v>138439.12584699999</v>
          </cell>
          <cell r="Q39">
            <v>138400</v>
          </cell>
          <cell r="R39">
            <v>151520</v>
          </cell>
          <cell r="S39">
            <v>9.4488274705351039</v>
          </cell>
          <cell r="T39">
            <v>9.479768786127174</v>
          </cell>
        </row>
        <row r="40">
          <cell r="B40" t="str">
            <v xml:space="preserve">NUMERAL </v>
          </cell>
          <cell r="C40" t="str">
            <v>0006</v>
          </cell>
          <cell r="D40" t="str">
            <v>CONCESION SOCIEDADES PORTUARIAS</v>
          </cell>
          <cell r="E40">
            <v>21524.679400000001</v>
          </cell>
          <cell r="F40">
            <v>17764</v>
          </cell>
          <cell r="G40">
            <v>-17.47147695031407</v>
          </cell>
          <cell r="H40">
            <v>6.2632916352981433E-2</v>
          </cell>
          <cell r="I40">
            <v>4.4634744870749817E-2</v>
          </cell>
          <cell r="M40" t="str">
            <v xml:space="preserve">NUMERAL </v>
          </cell>
          <cell r="N40" t="str">
            <v>0006</v>
          </cell>
          <cell r="O40" t="str">
            <v>CONCESION SOCIEDADES PORTUARIAS</v>
          </cell>
          <cell r="P40">
            <v>21524.679400000001</v>
          </cell>
          <cell r="Q40">
            <v>21300</v>
          </cell>
          <cell r="R40">
            <v>17764</v>
          </cell>
          <cell r="S40">
            <v>-17.47147695031407</v>
          </cell>
          <cell r="T40">
            <v>-16.600938967136148</v>
          </cell>
        </row>
        <row r="41">
          <cell r="B41" t="str">
            <v xml:space="preserve">NUMERAL </v>
          </cell>
          <cell r="C41" t="str">
            <v>0007</v>
          </cell>
          <cell r="D41" t="str">
            <v xml:space="preserve"> CONCESION LARGA DISTANCIA</v>
          </cell>
          <cell r="F41">
            <v>179902</v>
          </cell>
          <cell r="H41">
            <v>0</v>
          </cell>
          <cell r="I41">
            <v>0.45203106686206002</v>
          </cell>
          <cell r="M41" t="str">
            <v xml:space="preserve">NUMERAL </v>
          </cell>
          <cell r="N41" t="str">
            <v>0007</v>
          </cell>
          <cell r="O41" t="str">
            <v xml:space="preserve"> CONCESION LARGA DISTANCIA</v>
          </cell>
          <cell r="Q41">
            <v>300000</v>
          </cell>
          <cell r="R41">
            <v>179902</v>
          </cell>
          <cell r="T41">
            <v>-40.032666666666671</v>
          </cell>
        </row>
        <row r="42">
          <cell r="H42">
            <v>0</v>
          </cell>
          <cell r="I42">
            <v>0</v>
          </cell>
        </row>
        <row r="43">
          <cell r="A43" t="str">
            <v>2.</v>
          </cell>
          <cell r="B43" t="str">
            <v>RECURSOS DE CAPITAL</v>
          </cell>
          <cell r="E43">
            <v>16847606.002560999</v>
          </cell>
          <cell r="F43">
            <v>19182007.865153998</v>
          </cell>
          <cell r="G43">
            <v>13.855985605540312</v>
          </cell>
          <cell r="H43">
            <v>49.023480345374651</v>
          </cell>
          <cell r="I43">
            <v>48.197704749485766</v>
          </cell>
          <cell r="L43" t="str">
            <v>2.</v>
          </cell>
          <cell r="M43" t="str">
            <v>RECURSOS DE CAPITAL</v>
          </cell>
          <cell r="P43">
            <v>16847606.002560999</v>
          </cell>
          <cell r="Q43">
            <v>16847606.002560999</v>
          </cell>
          <cell r="R43">
            <v>19182007.865153998</v>
          </cell>
          <cell r="S43">
            <v>13.855985605540312</v>
          </cell>
          <cell r="T43">
            <v>13.855985605540312</v>
          </cell>
        </row>
        <row r="44">
          <cell r="H44">
            <v>0</v>
          </cell>
          <cell r="I44">
            <v>0</v>
          </cell>
        </row>
        <row r="45">
          <cell r="B45" t="str">
            <v>2.5. RECURSOS DEL CREDITO EXTERNO</v>
          </cell>
          <cell r="E45">
            <v>3352906.6945369998</v>
          </cell>
          <cell r="F45">
            <v>5299805.9730000002</v>
          </cell>
          <cell r="G45">
            <v>58.066014232819143</v>
          </cell>
          <cell r="H45">
            <v>9.7563508675668036</v>
          </cell>
          <cell r="I45">
            <v>13.316566509194494</v>
          </cell>
          <cell r="M45" t="str">
            <v>2.5. RECURSOS DEL CREDITO EXTERNO</v>
          </cell>
          <cell r="P45">
            <v>3352906.6945369998</v>
          </cell>
          <cell r="Q45">
            <v>3352906.6945369998</v>
          </cell>
          <cell r="R45">
            <v>5299805.9730000002</v>
          </cell>
          <cell r="S45">
            <v>58.066014232819143</v>
          </cell>
          <cell r="T45">
            <v>58.066014232819143</v>
          </cell>
        </row>
        <row r="46">
          <cell r="B46" t="str">
            <v>2.6. RECURSOS DEL CREDITO INTERNO</v>
          </cell>
          <cell r="E46">
            <v>10983664.808024</v>
          </cell>
          <cell r="F46">
            <v>9735498.8921539988</v>
          </cell>
          <cell r="G46">
            <v>-11.363838369850532</v>
          </cell>
          <cell r="H46">
            <v>31.960474132318691</v>
          </cell>
          <cell r="I46">
            <v>24.461917881150715</v>
          </cell>
          <cell r="M46" t="str">
            <v>2.6. RECURSOS DEL CREDITO INTERNO</v>
          </cell>
          <cell r="P46">
            <v>10983664.808024</v>
          </cell>
          <cell r="Q46">
            <v>10983664.808024</v>
          </cell>
          <cell r="R46">
            <v>9735498.8921539988</v>
          </cell>
          <cell r="S46">
            <v>-11.363838369850532</v>
          </cell>
          <cell r="T46">
            <v>-11.363838369850532</v>
          </cell>
        </row>
        <row r="47">
          <cell r="B47" t="str">
            <v>2.7. OTROS RECURSOS DE CAPITAL</v>
          </cell>
          <cell r="E47">
            <v>2511034.5</v>
          </cell>
          <cell r="F47">
            <v>4146703</v>
          </cell>
          <cell r="G47">
            <v>65.13922847336427</v>
          </cell>
          <cell r="H47">
            <v>7.3066553454891654</v>
          </cell>
          <cell r="I47">
            <v>10.419220359140558</v>
          </cell>
          <cell r="M47" t="str">
            <v>2.7. OTROS RECURSOS DE CAPITAL</v>
          </cell>
          <cell r="P47">
            <v>2511034.5</v>
          </cell>
          <cell r="Q47">
            <v>2511034.5</v>
          </cell>
          <cell r="R47">
            <v>4146703</v>
          </cell>
          <cell r="S47">
            <v>65.13922847336427</v>
          </cell>
          <cell r="T47">
            <v>65.13922847336427</v>
          </cell>
        </row>
        <row r="48">
          <cell r="B48" t="str">
            <v>NUMERAL 0001</v>
          </cell>
          <cell r="D48" t="str">
            <v>RECUPERACION DE CARTERA</v>
          </cell>
          <cell r="E48">
            <v>141600</v>
          </cell>
          <cell r="F48">
            <v>214023</v>
          </cell>
          <cell r="G48">
            <v>51.146186440677965</v>
          </cell>
          <cell r="H48">
            <v>0.41203033925709337</v>
          </cell>
          <cell r="I48">
            <v>0.53776525565596089</v>
          </cell>
          <cell r="M48" t="str">
            <v>NUMERAL 0001</v>
          </cell>
          <cell r="O48" t="str">
            <v>RECUPERACION DE CARTERA</v>
          </cell>
          <cell r="P48">
            <v>141600</v>
          </cell>
          <cell r="Q48">
            <v>141600</v>
          </cell>
          <cell r="R48">
            <v>214023</v>
          </cell>
          <cell r="S48">
            <v>51.146186440677965</v>
          </cell>
          <cell r="T48">
            <v>51.146186440677965</v>
          </cell>
        </row>
        <row r="49">
          <cell r="B49" t="str">
            <v>NUMERAL 0002</v>
          </cell>
          <cell r="D49" t="str">
            <v>RENDIMIENTOS FINANCIEROS</v>
          </cell>
          <cell r="E49">
            <v>320600</v>
          </cell>
          <cell r="F49">
            <v>179500</v>
          </cell>
          <cell r="G49">
            <v>-44.011228945726764</v>
          </cell>
          <cell r="H49">
            <v>0.93288790088858853</v>
          </cell>
          <cell r="I49">
            <v>0.45102098087703174</v>
          </cell>
          <cell r="M49" t="str">
            <v>NUMERAL 0002</v>
          </cell>
          <cell r="O49" t="str">
            <v>RENDIMIENTOS FINANCIEROS</v>
          </cell>
          <cell r="P49">
            <v>320600</v>
          </cell>
          <cell r="Q49">
            <v>320600</v>
          </cell>
          <cell r="R49">
            <v>179500</v>
          </cell>
          <cell r="S49">
            <v>-44.011228945726764</v>
          </cell>
          <cell r="T49">
            <v>-44.011228945726764</v>
          </cell>
        </row>
        <row r="50">
          <cell r="B50" t="str">
            <v>NUMERAL 0003</v>
          </cell>
          <cell r="D50" t="str">
            <v>DONACIONES</v>
          </cell>
          <cell r="E50">
            <v>13171.37456</v>
          </cell>
          <cell r="F50">
            <v>2270</v>
          </cell>
          <cell r="G50">
            <v>-82.765656009102216</v>
          </cell>
          <cell r="H50">
            <v>3.832631305394809E-2</v>
          </cell>
          <cell r="I50">
            <v>5.7037193681942176E-3</v>
          </cell>
          <cell r="M50" t="str">
            <v>NUMERAL 0003</v>
          </cell>
          <cell r="O50" t="str">
            <v>DONACIONES</v>
          </cell>
          <cell r="P50">
            <v>13171.37456</v>
          </cell>
          <cell r="Q50">
            <v>13171.37456</v>
          </cell>
          <cell r="R50">
            <v>2270</v>
          </cell>
          <cell r="S50">
            <v>-82.765656009102216</v>
          </cell>
          <cell r="T50">
            <v>-82.765656009102216</v>
          </cell>
        </row>
        <row r="51">
          <cell r="B51" t="str">
            <v>NUMERAL 0004</v>
          </cell>
          <cell r="D51" t="str">
            <v>DIFERENCIAL CAMBIARIO</v>
          </cell>
          <cell r="F51">
            <v>0</v>
          </cell>
          <cell r="H51">
            <v>0</v>
          </cell>
          <cell r="I51">
            <v>0</v>
          </cell>
          <cell r="M51" t="str">
            <v>NUMERAL 0004</v>
          </cell>
          <cell r="O51" t="str">
            <v>DIFERENCIAL CAMBIARIO</v>
          </cell>
          <cell r="R51">
            <v>0</v>
          </cell>
        </row>
        <row r="52">
          <cell r="B52" t="str">
            <v>NUMERAL 0005</v>
          </cell>
          <cell r="D52" t="str">
            <v>ENAJENACION DE ACTIVOS</v>
          </cell>
          <cell r="E52">
            <v>995800</v>
          </cell>
          <cell r="F52">
            <v>2162600</v>
          </cell>
          <cell r="G52">
            <v>117.17212291624826</v>
          </cell>
          <cell r="H52">
            <v>2.8975975411879489</v>
          </cell>
          <cell r="I52">
            <v>5.4338605751792137</v>
          </cell>
          <cell r="M52" t="str">
            <v>NUMERAL 0005</v>
          </cell>
          <cell r="O52" t="str">
            <v>ENAJENACION DE ACTIVOS</v>
          </cell>
          <cell r="P52">
            <v>995800</v>
          </cell>
          <cell r="Q52">
            <v>995800</v>
          </cell>
          <cell r="R52">
            <v>2162600</v>
          </cell>
          <cell r="S52">
            <v>117.17212291624826</v>
          </cell>
          <cell r="T52">
            <v>117.17212291624826</v>
          </cell>
        </row>
        <row r="53">
          <cell r="B53" t="str">
            <v>NUMERAL 0006</v>
          </cell>
          <cell r="C53" t="str">
            <v>0009</v>
          </cell>
          <cell r="D53" t="str">
            <v>REINTEGROS Y OTROS RECURSOS NO APROPIADOS</v>
          </cell>
          <cell r="E53">
            <v>234963.12544</v>
          </cell>
          <cell r="F53">
            <v>190000</v>
          </cell>
          <cell r="G53">
            <v>-19.136247594511058</v>
          </cell>
          <cell r="H53">
            <v>0.68370011502789674</v>
          </cell>
          <cell r="I53">
            <v>0.47740382376956003</v>
          </cell>
          <cell r="M53" t="str">
            <v>NUMERAL 0006</v>
          </cell>
          <cell r="N53" t="str">
            <v>0009</v>
          </cell>
          <cell r="O53" t="str">
            <v>REINTEGROS Y OTROS RECURSOS NO APROPIADOS</v>
          </cell>
          <cell r="P53">
            <v>234963.12544</v>
          </cell>
          <cell r="Q53">
            <v>234963.12544</v>
          </cell>
          <cell r="R53">
            <v>190000</v>
          </cell>
          <cell r="S53">
            <v>-19.136247594511058</v>
          </cell>
          <cell r="T53">
            <v>-19.136247594511058</v>
          </cell>
        </row>
        <row r="54">
          <cell r="B54" t="str">
            <v>NUMERAL 0010</v>
          </cell>
          <cell r="D54" t="str">
            <v>SUPERAVIT DE LA NACION</v>
          </cell>
          <cell r="F54">
            <v>335010</v>
          </cell>
          <cell r="H54">
            <v>0</v>
          </cell>
          <cell r="I54">
            <v>0.84176344737389652</v>
          </cell>
          <cell r="M54" t="str">
            <v>NUMERAL 0010</v>
          </cell>
          <cell r="O54" t="str">
            <v>SUPERAVIT DE LA NACION</v>
          </cell>
          <cell r="R54">
            <v>335010</v>
          </cell>
        </row>
        <row r="55">
          <cell r="B55" t="str">
            <v>NUMERAL 0011</v>
          </cell>
          <cell r="D55" t="str">
            <v xml:space="preserve">EXCEDENTES FINANCIEROS ENTIDADES DESCENTRALIZADAS </v>
          </cell>
          <cell r="E55">
            <v>804900</v>
          </cell>
          <cell r="F55">
            <v>1063300</v>
          </cell>
          <cell r="G55">
            <v>32.103366877873029</v>
          </cell>
          <cell r="H55">
            <v>2.3421131360736895</v>
          </cell>
          <cell r="I55">
            <v>2.6717025569167014</v>
          </cell>
          <cell r="M55" t="str">
            <v>NUMERAL 0011</v>
          </cell>
          <cell r="O55" t="str">
            <v xml:space="preserve">EXCEDENTES FINANCIEROS ENTIDADES DESCENTRALIZADAS </v>
          </cell>
          <cell r="P55">
            <v>804900</v>
          </cell>
          <cell r="Q55">
            <v>804900</v>
          </cell>
          <cell r="R55">
            <v>1063300</v>
          </cell>
          <cell r="S55">
            <v>32.103366877873029</v>
          </cell>
          <cell r="T55">
            <v>32.103366877873029</v>
          </cell>
        </row>
        <row r="56">
          <cell r="D56" t="str">
            <v>DEL ORDEN NACIONAL</v>
          </cell>
          <cell r="F56">
            <v>0</v>
          </cell>
          <cell r="H56">
            <v>0</v>
          </cell>
          <cell r="I56">
            <v>0</v>
          </cell>
          <cell r="O56" t="str">
            <v>DEL ORDEN NACIONAL</v>
          </cell>
          <cell r="R56">
            <v>0</v>
          </cell>
        </row>
        <row r="57">
          <cell r="H57">
            <v>0</v>
          </cell>
          <cell r="I57">
            <v>0</v>
          </cell>
        </row>
        <row r="58">
          <cell r="A58">
            <v>3</v>
          </cell>
          <cell r="B58" t="str">
            <v>RENTAS PARAFISCALES</v>
          </cell>
          <cell r="E58">
            <v>742831.93553000002</v>
          </cell>
          <cell r="F58">
            <v>495721.437148</v>
          </cell>
          <cell r="G58">
            <v>-33.266003595509154</v>
          </cell>
          <cell r="H58">
            <v>2.1615063164366468</v>
          </cell>
          <cell r="I58">
            <v>1.2455753137841938</v>
          </cell>
          <cell r="L58">
            <v>3</v>
          </cell>
          <cell r="M58" t="str">
            <v>RENTAS PARAFISCALES</v>
          </cell>
          <cell r="P58">
            <v>742831.93553000002</v>
          </cell>
          <cell r="Q58">
            <v>742831.93553000002</v>
          </cell>
          <cell r="R58">
            <v>495721.437148</v>
          </cell>
          <cell r="S58">
            <v>-33.266003595509154</v>
          </cell>
          <cell r="T58">
            <v>-33.266003595509154</v>
          </cell>
        </row>
        <row r="59">
          <cell r="B59" t="str">
            <v xml:space="preserve">NUMERAL </v>
          </cell>
          <cell r="C59" t="str">
            <v>0001</v>
          </cell>
          <cell r="D59" t="str">
            <v>FONDO DE PRESTACIONES SOCIALES DEL MAGISTERIO</v>
          </cell>
          <cell r="E59">
            <v>742831.93553000002</v>
          </cell>
          <cell r="F59">
            <v>495721.437148</v>
          </cell>
          <cell r="G59">
            <v>-33.266003595509154</v>
          </cell>
          <cell r="H59">
            <v>2.1615063164366468</v>
          </cell>
          <cell r="I59">
            <v>1.2455753137841938</v>
          </cell>
          <cell r="M59" t="str">
            <v xml:space="preserve">NUMERAL </v>
          </cell>
          <cell r="N59" t="str">
            <v>0001</v>
          </cell>
          <cell r="O59" t="str">
            <v>FONDO DE PRESTACIONES SOCIALES DEL MAGISTERIO</v>
          </cell>
          <cell r="P59">
            <v>742831.93553000002</v>
          </cell>
          <cell r="Q59">
            <v>742831.93553000002</v>
          </cell>
          <cell r="R59">
            <v>495721.437148</v>
          </cell>
          <cell r="S59">
            <v>-33.266003595509154</v>
          </cell>
          <cell r="T59">
            <v>-33.266003595509154</v>
          </cell>
        </row>
        <row r="60">
          <cell r="H60">
            <v>0</v>
          </cell>
          <cell r="I60">
            <v>0</v>
          </cell>
        </row>
        <row r="61">
          <cell r="A61">
            <v>4</v>
          </cell>
          <cell r="B61" t="str">
            <v>FONDOS ESPECIALES</v>
          </cell>
          <cell r="E61">
            <v>1802005.268379</v>
          </cell>
          <cell r="F61">
            <v>2306878.6946720001</v>
          </cell>
          <cell r="G61">
            <v>28.017311333787642</v>
          </cell>
          <cell r="H61">
            <v>5.2435087717038771</v>
          </cell>
          <cell r="I61">
            <v>5.7963826832049703</v>
          </cell>
          <cell r="L61">
            <v>4</v>
          </cell>
          <cell r="M61" t="str">
            <v>FONDOS ESPECIALES</v>
          </cell>
          <cell r="P61">
            <v>1802005.268379</v>
          </cell>
          <cell r="Q61">
            <v>1802005.268379</v>
          </cell>
          <cell r="R61">
            <v>2306878.6946720001</v>
          </cell>
          <cell r="S61">
            <v>28.017311333787642</v>
          </cell>
          <cell r="T61">
            <v>28.017311333787642</v>
          </cell>
        </row>
        <row r="62">
          <cell r="B62" t="str">
            <v xml:space="preserve">NUMERAL </v>
          </cell>
          <cell r="C62" t="str">
            <v>0002</v>
          </cell>
          <cell r="D62" t="str">
            <v>CONTRIB. ENTIDADES FISCALIZADAS POR LA CONTRALORIA</v>
          </cell>
          <cell r="E62">
            <v>105196.789244</v>
          </cell>
          <cell r="F62">
            <v>121624.162707</v>
          </cell>
          <cell r="G62">
            <v>15.615850617738269</v>
          </cell>
          <cell r="H62">
            <v>0.30610359294464884</v>
          </cell>
          <cell r="I62">
            <v>0.30559915967943652</v>
          </cell>
          <cell r="M62" t="str">
            <v xml:space="preserve">NUMERAL </v>
          </cell>
          <cell r="N62" t="str">
            <v>0002</v>
          </cell>
          <cell r="O62" t="str">
            <v>CONTRIB. ENTIDADES FISCALIZADAS POR LA CONTRALORIA</v>
          </cell>
          <cell r="P62">
            <v>105196.789244</v>
          </cell>
          <cell r="Q62">
            <v>105196.789244</v>
          </cell>
          <cell r="R62">
            <v>121624.162707</v>
          </cell>
          <cell r="S62">
            <v>15.615850617738269</v>
          </cell>
          <cell r="T62">
            <v>15.615850617738269</v>
          </cell>
        </row>
        <row r="63">
          <cell r="B63" t="str">
            <v xml:space="preserve">NUMERAL </v>
          </cell>
          <cell r="C63" t="str">
            <v>0003</v>
          </cell>
          <cell r="D63" t="str">
            <v>CONTRIB. SUPERINTENDENCIA DEL SUBSIDIO FAMILIAR</v>
          </cell>
          <cell r="E63">
            <v>3085.2217500000002</v>
          </cell>
          <cell r="F63">
            <v>4062.721</v>
          </cell>
          <cell r="G63">
            <v>31.683273657720058</v>
          </cell>
          <cell r="H63">
            <v>8.9774361888125959E-3</v>
          </cell>
          <cell r="I63">
            <v>1.0208202843731005E-2</v>
          </cell>
          <cell r="M63" t="str">
            <v xml:space="preserve">NUMERAL </v>
          </cell>
          <cell r="N63" t="str">
            <v>0003</v>
          </cell>
          <cell r="O63" t="str">
            <v>CONTRIB. SUPERINTENDENCIA DEL SUBSIDIO FAMILIAR</v>
          </cell>
          <cell r="P63">
            <v>3085.2217500000002</v>
          </cell>
          <cell r="Q63">
            <v>3085.2217500000002</v>
          </cell>
          <cell r="R63">
            <v>4062.721</v>
          </cell>
          <cell r="S63">
            <v>31.683273657720058</v>
          </cell>
          <cell r="T63">
            <v>31.683273657720058</v>
          </cell>
        </row>
        <row r="64">
          <cell r="B64" t="str">
            <v xml:space="preserve">NUMERAL </v>
          </cell>
          <cell r="C64" t="str">
            <v>0004</v>
          </cell>
          <cell r="D64" t="str">
            <v>CONTRIBUCIONES SUPERBANCARIA</v>
          </cell>
          <cell r="E64">
            <v>47355.664632</v>
          </cell>
          <cell r="F64">
            <v>53962.781024000004</v>
          </cell>
          <cell r="G64">
            <v>13.952114162780283</v>
          </cell>
          <cell r="H64">
            <v>0.1377964022886165</v>
          </cell>
          <cell r="I64">
            <v>0.13558967369524769</v>
          </cell>
          <cell r="M64" t="str">
            <v xml:space="preserve">NUMERAL </v>
          </cell>
          <cell r="N64" t="str">
            <v>0004</v>
          </cell>
          <cell r="O64" t="str">
            <v>CONTRIBUCIONES SUPERBANCARIA</v>
          </cell>
          <cell r="P64">
            <v>47355.664632</v>
          </cell>
          <cell r="Q64">
            <v>47355.664632</v>
          </cell>
          <cell r="R64">
            <v>53962.781024000004</v>
          </cell>
          <cell r="S64">
            <v>13.952114162780283</v>
          </cell>
          <cell r="T64">
            <v>13.952114162780283</v>
          </cell>
        </row>
        <row r="65">
          <cell r="B65" t="str">
            <v xml:space="preserve">NUMERAL </v>
          </cell>
          <cell r="C65" t="str">
            <v>0005</v>
          </cell>
          <cell r="D65" t="str">
            <v>SUPERINTENDENCIA INDUSTRIA Y COMERCIO</v>
          </cell>
          <cell r="E65">
            <v>9864.1455929999993</v>
          </cell>
          <cell r="F65">
            <v>11383.514219000001</v>
          </cell>
          <cell r="G65">
            <v>15.402942015355169</v>
          </cell>
          <cell r="H65">
            <v>2.8702876095799093E-2</v>
          </cell>
          <cell r="I65">
            <v>2.8602806400451358E-2</v>
          </cell>
          <cell r="M65" t="str">
            <v xml:space="preserve">NUMERAL </v>
          </cell>
          <cell r="N65" t="str">
            <v>0005</v>
          </cell>
          <cell r="O65" t="str">
            <v>SUPERINTENDENCIA INDUSTRIA Y COMERCIO</v>
          </cell>
          <cell r="P65">
            <v>9864.1455929999993</v>
          </cell>
          <cell r="Q65">
            <v>9864.1455929999993</v>
          </cell>
          <cell r="R65">
            <v>11383.514219000001</v>
          </cell>
          <cell r="S65">
            <v>15.402942015355169</v>
          </cell>
          <cell r="T65">
            <v>15.402942015355169</v>
          </cell>
        </row>
        <row r="66">
          <cell r="B66" t="str">
            <v xml:space="preserve">NUMERAL </v>
          </cell>
          <cell r="C66" t="str">
            <v>0006</v>
          </cell>
          <cell r="D66" t="str">
            <v>SUPERINTENDENCIA NACIONAL DE VALORES</v>
          </cell>
          <cell r="E66">
            <v>1659.725173</v>
          </cell>
          <cell r="F66">
            <v>1892.087</v>
          </cell>
          <cell r="G66">
            <v>14.000018242779277</v>
          </cell>
          <cell r="H66">
            <v>4.8294994781407346E-3</v>
          </cell>
          <cell r="I66">
            <v>4.7541556247614513E-3</v>
          </cell>
          <cell r="M66" t="str">
            <v xml:space="preserve">NUMERAL </v>
          </cell>
          <cell r="N66" t="str">
            <v>0006</v>
          </cell>
          <cell r="O66" t="str">
            <v>SUPERINTENDENCIA NACIONAL DE VALORES</v>
          </cell>
          <cell r="P66">
            <v>1659.725173</v>
          </cell>
          <cell r="Q66">
            <v>1659.725173</v>
          </cell>
          <cell r="R66">
            <v>1892.087</v>
          </cell>
          <cell r="S66">
            <v>14.000018242779277</v>
          </cell>
          <cell r="T66">
            <v>14.000018242779277</v>
          </cell>
        </row>
        <row r="67">
          <cell r="B67" t="str">
            <v xml:space="preserve">NUMERAL </v>
          </cell>
          <cell r="C67" t="str">
            <v>0007</v>
          </cell>
          <cell r="D67" t="str">
            <v>CONTRIB. ENTIDADES CONTROLADAS POR SUPERPUERTOS</v>
          </cell>
          <cell r="E67">
            <v>13025.01237</v>
          </cell>
          <cell r="F67">
            <v>19847.386159999998</v>
          </cell>
          <cell r="G67">
            <v>52.379019660002044</v>
          </cell>
          <cell r="H67">
            <v>3.7900425604794757E-2</v>
          </cell>
          <cell r="I67">
            <v>4.9869568655868661E-2</v>
          </cell>
          <cell r="M67" t="str">
            <v xml:space="preserve">NUMERAL </v>
          </cell>
          <cell r="N67" t="str">
            <v>0007</v>
          </cell>
          <cell r="O67" t="str">
            <v>CONTRIB. ENTIDADES CONTROLADAS POR SUPERPUERTOS</v>
          </cell>
          <cell r="P67">
            <v>13025.01237</v>
          </cell>
          <cell r="Q67">
            <v>13025.01237</v>
          </cell>
          <cell r="R67">
            <v>19847.386159999998</v>
          </cell>
          <cell r="S67">
            <v>52.379019660002044</v>
          </cell>
          <cell r="T67">
            <v>52.379019660002044</v>
          </cell>
        </row>
        <row r="68">
          <cell r="B68" t="str">
            <v xml:space="preserve">NUMERAL </v>
          </cell>
          <cell r="C68" t="str">
            <v>0008</v>
          </cell>
          <cell r="D68" t="str">
            <v>CONTRIBUCION PARA LA DESCENTRALIZACIÓN</v>
          </cell>
          <cell r="E68">
            <v>154000</v>
          </cell>
          <cell r="F68">
            <v>206597.15109500001</v>
          </cell>
          <cell r="G68">
            <v>34.153994217532471</v>
          </cell>
          <cell r="H68">
            <v>0.44811209212988967</v>
          </cell>
          <cell r="I68">
            <v>0.51910668375079239</v>
          </cell>
          <cell r="M68" t="str">
            <v xml:space="preserve">NUMERAL </v>
          </cell>
          <cell r="N68" t="str">
            <v>0008</v>
          </cell>
          <cell r="O68" t="str">
            <v>CONTRIBUCION PARA LA DESCENTRALIZACIÓN</v>
          </cell>
          <cell r="P68">
            <v>154000</v>
          </cell>
          <cell r="Q68">
            <v>154000</v>
          </cell>
          <cell r="R68">
            <v>206597.15109500001</v>
          </cell>
          <cell r="S68">
            <v>34.153994217532471</v>
          </cell>
          <cell r="T68">
            <v>34.153994217532471</v>
          </cell>
        </row>
        <row r="69">
          <cell r="B69" t="str">
            <v xml:space="preserve">NUMERAL </v>
          </cell>
          <cell r="C69" t="str">
            <v>0009</v>
          </cell>
          <cell r="D69" t="str">
            <v>FINANCIACION SECTOR JUSTICIA</v>
          </cell>
          <cell r="E69">
            <v>70045.265759999995</v>
          </cell>
          <cell r="F69">
            <v>101174.95696700001</v>
          </cell>
          <cell r="G69">
            <v>44.442248693382666</v>
          </cell>
          <cell r="H69">
            <v>0.20381902976303717</v>
          </cell>
          <cell r="I69">
            <v>0.25421742803034997</v>
          </cell>
          <cell r="M69" t="str">
            <v xml:space="preserve">NUMERAL </v>
          </cell>
          <cell r="N69" t="str">
            <v>0009</v>
          </cell>
          <cell r="O69" t="str">
            <v>FINANCIACION SECTOR JUSTICIA</v>
          </cell>
          <cell r="P69">
            <v>70045.265759999995</v>
          </cell>
          <cell r="Q69">
            <v>70045.265759999995</v>
          </cell>
          <cell r="R69">
            <v>101174.95696700001</v>
          </cell>
          <cell r="S69">
            <v>44.442248693382666</v>
          </cell>
          <cell r="T69">
            <v>44.442248693382666</v>
          </cell>
        </row>
        <row r="70">
          <cell r="B70" t="str">
            <v xml:space="preserve">NUMERAL </v>
          </cell>
          <cell r="C70" t="str">
            <v>0010</v>
          </cell>
          <cell r="D70" t="str">
            <v>FONDO DE DEFENSA NACIONAL</v>
          </cell>
          <cell r="F70">
            <v>20970</v>
          </cell>
          <cell r="H70">
            <v>0</v>
          </cell>
          <cell r="I70">
            <v>5.2690306233935134E-2</v>
          </cell>
          <cell r="M70" t="str">
            <v xml:space="preserve">NUMERAL </v>
          </cell>
          <cell r="N70" t="str">
            <v>0010</v>
          </cell>
          <cell r="O70" t="str">
            <v>FONDO DE DEFENSA NACIONAL</v>
          </cell>
          <cell r="Q70">
            <v>0</v>
          </cell>
          <cell r="R70">
            <v>20970</v>
          </cell>
        </row>
        <row r="71">
          <cell r="B71" t="str">
            <v xml:space="preserve">NUMERAL </v>
          </cell>
          <cell r="C71" t="str">
            <v>0011</v>
          </cell>
          <cell r="D71" t="str">
            <v>PRODUCTO ELECTRONICO DE IDIOMAS</v>
          </cell>
          <cell r="F71">
            <v>0</v>
          </cell>
          <cell r="H71">
            <v>0</v>
          </cell>
          <cell r="I71">
            <v>0</v>
          </cell>
          <cell r="M71" t="str">
            <v xml:space="preserve">NUMERAL </v>
          </cell>
          <cell r="N71" t="str">
            <v>0011</v>
          </cell>
          <cell r="O71" t="str">
            <v>PRODUCTO ELECTRONICO DE IDIOMAS</v>
          </cell>
          <cell r="Q71">
            <v>0</v>
          </cell>
          <cell r="R71">
            <v>0</v>
          </cell>
        </row>
        <row r="72">
          <cell r="B72" t="str">
            <v xml:space="preserve">NUMERAL </v>
          </cell>
          <cell r="C72" t="str">
            <v>0012</v>
          </cell>
          <cell r="D72" t="str">
            <v>FONDOS DOCENTES Y ADMINISTRATIVOS  U. NUEVA GRANADA</v>
          </cell>
          <cell r="E72">
            <v>20355.799862</v>
          </cell>
          <cell r="F72">
            <v>0</v>
          </cell>
          <cell r="H72">
            <v>5.9231688721676237E-2</v>
          </cell>
          <cell r="I72">
            <v>0</v>
          </cell>
          <cell r="M72" t="str">
            <v xml:space="preserve">NUMERAL </v>
          </cell>
          <cell r="N72" t="str">
            <v>0012</v>
          </cell>
          <cell r="O72" t="str">
            <v>FONDOS DOCENTES Y ADMINISTRATIVOS  U. NUEVA GRANADA</v>
          </cell>
          <cell r="P72">
            <v>20355.799862</v>
          </cell>
          <cell r="Q72">
            <v>20355.799862</v>
          </cell>
          <cell r="R72">
            <v>0</v>
          </cell>
        </row>
        <row r="73">
          <cell r="B73" t="str">
            <v xml:space="preserve">NUMERAL </v>
          </cell>
          <cell r="C73" t="str">
            <v>0013</v>
          </cell>
          <cell r="D73" t="str">
            <v>FONDO DE ESTUPEFACIENTES-MIN SALUD</v>
          </cell>
          <cell r="E73">
            <v>2112.1638280000002</v>
          </cell>
          <cell r="F73">
            <v>3135.5578780000001</v>
          </cell>
          <cell r="G73">
            <v>48.452399214176857</v>
          </cell>
          <cell r="H73">
            <v>6.1460139732867312E-3</v>
          </cell>
          <cell r="I73">
            <v>7.8785648453050944E-3</v>
          </cell>
          <cell r="M73" t="str">
            <v xml:space="preserve">NUMERAL </v>
          </cell>
          <cell r="N73" t="str">
            <v>0013</v>
          </cell>
          <cell r="O73" t="str">
            <v>FONDO DE ESTUPEFACIENTES-MIN SALUD</v>
          </cell>
          <cell r="P73">
            <v>2112.1638280000002</v>
          </cell>
          <cell r="Q73">
            <v>2112.1638280000002</v>
          </cell>
          <cell r="R73">
            <v>3135.5578780000001</v>
          </cell>
          <cell r="S73">
            <v>48.452399214176857</v>
          </cell>
          <cell r="T73">
            <v>48.452399214176857</v>
          </cell>
        </row>
        <row r="74">
          <cell r="B74" t="str">
            <v xml:space="preserve">NUMERAL </v>
          </cell>
          <cell r="C74" t="str">
            <v>0014</v>
          </cell>
          <cell r="D74" t="str">
            <v xml:space="preserve">FONDOS INTERNOS DEL MINISTERIO DE DEFENSA </v>
          </cell>
          <cell r="E74">
            <v>86435.684122000006</v>
          </cell>
          <cell r="F74">
            <v>95972.661884999994</v>
          </cell>
          <cell r="G74">
            <v>11.033611707797641</v>
          </cell>
          <cell r="H74">
            <v>0.25151217692589423</v>
          </cell>
          <cell r="I74">
            <v>0.24114587242759009</v>
          </cell>
          <cell r="M74" t="str">
            <v xml:space="preserve">NUMERAL </v>
          </cell>
          <cell r="N74" t="str">
            <v>0014</v>
          </cell>
          <cell r="O74" t="str">
            <v xml:space="preserve">FONDOS INTERNOS DEL MINISTERIO DE DEFENSA </v>
          </cell>
          <cell r="P74">
            <v>86435.684122000006</v>
          </cell>
          <cell r="Q74">
            <v>86435.684122000006</v>
          </cell>
          <cell r="R74">
            <v>95972.661884999994</v>
          </cell>
          <cell r="S74">
            <v>11.033611707797641</v>
          </cell>
          <cell r="T74">
            <v>11.033611707797641</v>
          </cell>
        </row>
        <row r="75">
          <cell r="B75" t="str">
            <v xml:space="preserve">NUMERAL </v>
          </cell>
          <cell r="C75" t="str">
            <v>0015</v>
          </cell>
          <cell r="D75" t="str">
            <v xml:space="preserve">FONDOS INTERNOS DE LA POLICIA </v>
          </cell>
          <cell r="E75">
            <v>35492.475507000003</v>
          </cell>
          <cell r="F75">
            <v>39214.421839000002</v>
          </cell>
          <cell r="G75">
            <v>10.486578574283833</v>
          </cell>
          <cell r="H75">
            <v>0.10327667178123791</v>
          </cell>
          <cell r="I75">
            <v>9.8532183857111294E-2</v>
          </cell>
          <cell r="M75" t="str">
            <v xml:space="preserve">NUMERAL </v>
          </cell>
          <cell r="N75" t="str">
            <v>0015</v>
          </cell>
          <cell r="O75" t="str">
            <v xml:space="preserve">FONDOS INTERNOS DE LA POLICIA </v>
          </cell>
          <cell r="P75">
            <v>35492.475507000003</v>
          </cell>
          <cell r="Q75">
            <v>35492.475507000003</v>
          </cell>
          <cell r="R75">
            <v>39214.421839000002</v>
          </cell>
          <cell r="S75">
            <v>10.486578574283833</v>
          </cell>
          <cell r="T75">
            <v>10.486578574283833</v>
          </cell>
        </row>
        <row r="76">
          <cell r="B76" t="str">
            <v xml:space="preserve">NUMERAL </v>
          </cell>
          <cell r="C76" t="str">
            <v>0016</v>
          </cell>
          <cell r="D76" t="str">
            <v>FONDO DE PUBLICACIONES DE LA CONTRALORIA</v>
          </cell>
          <cell r="F76">
            <v>0</v>
          </cell>
          <cell r="H76">
            <v>0</v>
          </cell>
          <cell r="I76">
            <v>0</v>
          </cell>
          <cell r="M76" t="str">
            <v xml:space="preserve">NUMERAL </v>
          </cell>
          <cell r="N76" t="str">
            <v>0016</v>
          </cell>
          <cell r="O76" t="str">
            <v>FONDO DE PUBLICACIONES DE LA CONTRALORIA</v>
          </cell>
          <cell r="Q76">
            <v>0</v>
          </cell>
          <cell r="R76">
            <v>0</v>
          </cell>
        </row>
        <row r="77">
          <cell r="B77" t="str">
            <v xml:space="preserve">NUMERAL </v>
          </cell>
          <cell r="C77" t="str">
            <v>0017</v>
          </cell>
          <cell r="D77" t="str">
            <v>FONDO ROTATORIO MINISTERIO DE MINAS Y ENERGIA</v>
          </cell>
          <cell r="E77">
            <v>800.4</v>
          </cell>
          <cell r="F77">
            <v>912.5</v>
          </cell>
          <cell r="G77">
            <v>14.005497251374322</v>
          </cell>
          <cell r="H77">
            <v>2.3290189515634005E-3</v>
          </cell>
          <cell r="I77">
            <v>2.2927946799459137E-3</v>
          </cell>
          <cell r="M77" t="str">
            <v xml:space="preserve">NUMERAL </v>
          </cell>
          <cell r="N77" t="str">
            <v>0017</v>
          </cell>
          <cell r="O77" t="str">
            <v>FONDO ROTATORIO MINISTERIO DE MINAS Y ENERGIA</v>
          </cell>
          <cell r="P77">
            <v>800.4</v>
          </cell>
          <cell r="Q77">
            <v>800.4</v>
          </cell>
          <cell r="R77">
            <v>912.5</v>
          </cell>
          <cell r="S77">
            <v>14.005497251374322</v>
          </cell>
          <cell r="T77">
            <v>14.005497251374322</v>
          </cell>
        </row>
        <row r="78">
          <cell r="B78" t="str">
            <v xml:space="preserve">NUMERAL </v>
          </cell>
          <cell r="C78" t="str">
            <v>0018</v>
          </cell>
          <cell r="D78" t="str">
            <v>FONDO NACIONAL DE REGALIAS</v>
          </cell>
          <cell r="E78">
            <v>104644.93087500001</v>
          </cell>
          <cell r="F78">
            <v>523853.985201</v>
          </cell>
          <cell r="G78">
            <v>400.60139637987027</v>
          </cell>
          <cell r="H78">
            <v>0.30449778509859698</v>
          </cell>
          <cell r="I78">
            <v>1.3162626085888418</v>
          </cell>
          <cell r="M78" t="str">
            <v xml:space="preserve">NUMERAL </v>
          </cell>
          <cell r="N78" t="str">
            <v>0018</v>
          </cell>
          <cell r="O78" t="str">
            <v>FONDO NACIONAL DE REGALIAS</v>
          </cell>
          <cell r="P78">
            <v>104644.93087500001</v>
          </cell>
          <cell r="Q78">
            <v>104644.93087500001</v>
          </cell>
          <cell r="R78">
            <v>523853.985201</v>
          </cell>
          <cell r="S78">
            <v>400.60139637987027</v>
          </cell>
          <cell r="T78">
            <v>400.60139637987027</v>
          </cell>
        </row>
        <row r="79">
          <cell r="B79" t="str">
            <v xml:space="preserve">NUMERAL </v>
          </cell>
          <cell r="C79" t="str">
            <v>0019</v>
          </cell>
          <cell r="D79" t="str">
            <v>ESCUELAS INDUSTRIALES E INSTITUTOS TECNICOS</v>
          </cell>
          <cell r="E79">
            <v>33567.681960000002</v>
          </cell>
          <cell r="F79">
            <v>44205.705342000001</v>
          </cell>
          <cell r="G79">
            <v>31.691266006024811</v>
          </cell>
          <cell r="H79">
            <v>9.7675871370430892E-2</v>
          </cell>
          <cell r="I79">
            <v>0.11107354085632248</v>
          </cell>
          <cell r="M79" t="str">
            <v xml:space="preserve">NUMERAL </v>
          </cell>
          <cell r="N79" t="str">
            <v>0019</v>
          </cell>
          <cell r="O79" t="str">
            <v>ESCUELAS INDUSTRIALES E INSTITUTOS TECNICOS</v>
          </cell>
          <cell r="P79">
            <v>33567.681960000002</v>
          </cell>
          <cell r="Q79">
            <v>33567.681960000002</v>
          </cell>
          <cell r="R79">
            <v>44205.705342000001</v>
          </cell>
          <cell r="S79">
            <v>31.691266006024811</v>
          </cell>
          <cell r="T79">
            <v>31.691266006024811</v>
          </cell>
        </row>
        <row r="80">
          <cell r="B80" t="str">
            <v xml:space="preserve">NUMERAL </v>
          </cell>
          <cell r="C80" t="str">
            <v>0020</v>
          </cell>
          <cell r="D80" t="str">
            <v>JUNTA CENTRAL DE CONTADORES</v>
          </cell>
          <cell r="E80">
            <v>674.00200600000005</v>
          </cell>
          <cell r="H80">
            <v>1.9612236948597563E-3</v>
          </cell>
          <cell r="I80">
            <v>0</v>
          </cell>
          <cell r="M80" t="str">
            <v xml:space="preserve">NUMERAL </v>
          </cell>
          <cell r="N80" t="str">
            <v>0020</v>
          </cell>
          <cell r="O80" t="str">
            <v>JUNTA CENTRAL DE CONTADORES</v>
          </cell>
          <cell r="P80">
            <v>674.00200600000005</v>
          </cell>
          <cell r="Q80">
            <v>674.00200600000005</v>
          </cell>
        </row>
        <row r="81">
          <cell r="B81" t="str">
            <v xml:space="preserve">NUMERAL </v>
          </cell>
          <cell r="C81" t="str">
            <v>0021</v>
          </cell>
          <cell r="D81" t="str">
            <v>FONDO DE SOLIDARIDAD Y GARANTIA DEL SECTOR SALUD</v>
          </cell>
          <cell r="E81">
            <v>768191.34397799999</v>
          </cell>
          <cell r="F81">
            <v>565166.85100000002</v>
          </cell>
          <cell r="G81">
            <v>-26.42889620789769</v>
          </cell>
          <cell r="H81">
            <v>2.2352975993899564</v>
          </cell>
          <cell r="I81">
            <v>1.4200674512379012</v>
          </cell>
          <cell r="M81" t="str">
            <v xml:space="preserve">NUMERAL </v>
          </cell>
          <cell r="N81" t="str">
            <v>0021</v>
          </cell>
          <cell r="O81" t="str">
            <v>FONDO DE SOLIDARIDAD Y GARANTIA DEL SECTOR SALUD</v>
          </cell>
          <cell r="P81">
            <v>768191.34397799999</v>
          </cell>
          <cell r="Q81">
            <v>768191.34397799999</v>
          </cell>
          <cell r="R81">
            <v>565166.85100000002</v>
          </cell>
          <cell r="S81">
            <v>-26.42889620789769</v>
          </cell>
          <cell r="T81">
            <v>-26.42889620789769</v>
          </cell>
        </row>
        <row r="82">
          <cell r="B82" t="str">
            <v xml:space="preserve">NUMERAL </v>
          </cell>
          <cell r="C82" t="str">
            <v>0022</v>
          </cell>
          <cell r="D82" t="str">
            <v>FONDO DE SOLIDARIDAD PENSIONAL</v>
          </cell>
          <cell r="E82">
            <v>60000</v>
          </cell>
          <cell r="F82">
            <v>150339.9</v>
          </cell>
          <cell r="G82">
            <v>150.56649999999999</v>
          </cell>
          <cell r="H82">
            <v>0.17458912680385313</v>
          </cell>
          <cell r="I82">
            <v>0.37775180592175417</v>
          </cell>
          <cell r="M82" t="str">
            <v xml:space="preserve">NUMERAL </v>
          </cell>
          <cell r="N82" t="str">
            <v>0022</v>
          </cell>
          <cell r="O82" t="str">
            <v>FONDO DE SOLIDARIDAD PENSIONAL</v>
          </cell>
          <cell r="P82">
            <v>60000</v>
          </cell>
          <cell r="Q82">
            <v>60000</v>
          </cell>
          <cell r="R82">
            <v>150339.9</v>
          </cell>
          <cell r="S82">
            <v>150.56649999999999</v>
          </cell>
          <cell r="T82">
            <v>150.56649999999999</v>
          </cell>
        </row>
        <row r="83">
          <cell r="B83" t="str">
            <v xml:space="preserve">NUMERAL </v>
          </cell>
          <cell r="C83" t="str">
            <v>0023</v>
          </cell>
          <cell r="D83" t="str">
            <v>COMISION DE REGULACION DE TELECOMUNICACIONES</v>
          </cell>
          <cell r="E83">
            <v>4270.1380630000003</v>
          </cell>
          <cell r="F83">
            <v>4888.6301080000003</v>
          </cell>
          <cell r="G83">
            <v>14.484122898955555</v>
          </cell>
          <cell r="H83">
            <v>1.2425327929184446E-2</v>
          </cell>
          <cell r="I83">
            <v>1.2283424771337884E-2</v>
          </cell>
          <cell r="M83" t="str">
            <v xml:space="preserve">NUMERAL </v>
          </cell>
          <cell r="N83" t="str">
            <v>0023</v>
          </cell>
          <cell r="O83" t="str">
            <v>COMISION DE REGULACION DE TELECOMUNICACIONES</v>
          </cell>
          <cell r="P83">
            <v>4270.1380630000003</v>
          </cell>
          <cell r="Q83">
            <v>4270.1380630000003</v>
          </cell>
          <cell r="R83">
            <v>4888.6301080000003</v>
          </cell>
          <cell r="S83">
            <v>14.484122898955555</v>
          </cell>
          <cell r="T83">
            <v>14.484122898955555</v>
          </cell>
        </row>
        <row r="84">
          <cell r="B84" t="str">
            <v xml:space="preserve">NUMERAL </v>
          </cell>
          <cell r="C84" t="str">
            <v>0024</v>
          </cell>
          <cell r="D84" t="str">
            <v>COMISION DE REGULACION DE ENERGIA Y GAS</v>
          </cell>
          <cell r="E84">
            <v>3730.4304050000001</v>
          </cell>
          <cell r="F84">
            <v>4228.8485199999996</v>
          </cell>
          <cell r="G84">
            <v>13.360874239389521</v>
          </cell>
          <cell r="H84">
            <v>1.0854876450191569E-2</v>
          </cell>
          <cell r="I84">
            <v>1.0625623439948658E-2</v>
          </cell>
          <cell r="M84" t="str">
            <v xml:space="preserve">NUMERAL </v>
          </cell>
          <cell r="N84" t="str">
            <v>0024</v>
          </cell>
          <cell r="O84" t="str">
            <v>COMISION DE REGULACION DE ENERGIA Y GAS</v>
          </cell>
          <cell r="P84">
            <v>3730.4304050000001</v>
          </cell>
          <cell r="Q84">
            <v>3730.4304050000001</v>
          </cell>
          <cell r="R84">
            <v>4228.8485199999996</v>
          </cell>
          <cell r="S84">
            <v>13.360874239389521</v>
          </cell>
          <cell r="T84">
            <v>13.360874239389521</v>
          </cell>
        </row>
        <row r="85">
          <cell r="B85" t="str">
            <v xml:space="preserve">NUMERAL </v>
          </cell>
          <cell r="C85" t="str">
            <v>0025</v>
          </cell>
          <cell r="D85" t="str">
            <v>COMISION DE REGULACION DE AGUA POTABLE</v>
          </cell>
          <cell r="E85">
            <v>2670.214555</v>
          </cell>
          <cell r="F85">
            <v>3189.125642</v>
          </cell>
          <cell r="G85">
            <v>19.433310556574355</v>
          </cell>
          <cell r="H85">
            <v>7.7698404589398211E-3</v>
          </cell>
          <cell r="I85">
            <v>8.0131619788018586E-3</v>
          </cell>
          <cell r="M85" t="str">
            <v xml:space="preserve">NUMERAL </v>
          </cell>
          <cell r="N85" t="str">
            <v>0025</v>
          </cell>
          <cell r="O85" t="str">
            <v>COMISION DE REGULACION DE AGUA POTABLE</v>
          </cell>
          <cell r="P85">
            <v>2670.214555</v>
          </cell>
          <cell r="Q85">
            <v>2670.214555</v>
          </cell>
          <cell r="R85">
            <v>3189.125642</v>
          </cell>
          <cell r="S85">
            <v>19.433310556574355</v>
          </cell>
          <cell r="T85">
            <v>19.433310556574355</v>
          </cell>
        </row>
        <row r="86">
          <cell r="B86" t="str">
            <v xml:space="preserve">NUMERAL </v>
          </cell>
          <cell r="C86" t="str">
            <v>0026</v>
          </cell>
          <cell r="D86" t="str">
            <v>UNIDAD ADMINISTRATIVA ESPECIAL MINERO-ENERGETICA</v>
          </cell>
          <cell r="F86">
            <v>0</v>
          </cell>
          <cell r="H86">
            <v>0</v>
          </cell>
          <cell r="I86">
            <v>0</v>
          </cell>
          <cell r="M86" t="str">
            <v xml:space="preserve">NUMERAL </v>
          </cell>
          <cell r="N86" t="str">
            <v>0026</v>
          </cell>
          <cell r="O86" t="str">
            <v>UNIDAD ADMINISTRATIVA ESPECIAL MINERO-ENERGETICA</v>
          </cell>
          <cell r="Q86">
            <v>0</v>
          </cell>
          <cell r="R86">
            <v>0</v>
          </cell>
        </row>
        <row r="87">
          <cell r="B87" t="str">
            <v xml:space="preserve">NUMERAL </v>
          </cell>
          <cell r="C87" t="str">
            <v>0029</v>
          </cell>
          <cell r="D87" t="str">
            <v>FONDO DE RIESGOS PROFESIONALES ( ART. 87 DTO 1295 DE 1994 )</v>
          </cell>
          <cell r="E87">
            <v>5800</v>
          </cell>
          <cell r="F87">
            <v>7032</v>
          </cell>
          <cell r="G87">
            <v>21.241379310344822</v>
          </cell>
          <cell r="H87">
            <v>1.687694892437247E-2</v>
          </cell>
          <cell r="I87">
            <v>1.7668966782881823E-2</v>
          </cell>
          <cell r="M87" t="str">
            <v xml:space="preserve">NUMERAL </v>
          </cell>
          <cell r="N87" t="str">
            <v>0029</v>
          </cell>
          <cell r="O87" t="str">
            <v>FONDO DE RIESGOS PROFESIONALES ( ART. 87 DTO 1295 DE 1994 )</v>
          </cell>
          <cell r="P87">
            <v>5800</v>
          </cell>
          <cell r="Q87">
            <v>5800</v>
          </cell>
          <cell r="R87">
            <v>7032</v>
          </cell>
          <cell r="S87">
            <v>21.241379310344822</v>
          </cell>
          <cell r="T87">
            <v>21.241379310344822</v>
          </cell>
        </row>
        <row r="88">
          <cell r="B88" t="str">
            <v xml:space="preserve">NUMERAL </v>
          </cell>
          <cell r="C88" t="str">
            <v>0030</v>
          </cell>
          <cell r="D88" t="str">
            <v>FONDO BIENESTAR SOCIAL DIAN</v>
          </cell>
          <cell r="E88">
            <v>836.12800000000004</v>
          </cell>
          <cell r="F88">
            <v>0</v>
          </cell>
          <cell r="H88">
            <v>2.4329809569375352E-3</v>
          </cell>
          <cell r="I88">
            <v>0</v>
          </cell>
          <cell r="M88" t="str">
            <v xml:space="preserve">NUMERAL </v>
          </cell>
          <cell r="N88" t="str">
            <v>0030</v>
          </cell>
          <cell r="O88" t="str">
            <v>FONDO BIENESTAR SOCIAL DIAN</v>
          </cell>
          <cell r="P88">
            <v>836.12800000000004</v>
          </cell>
          <cell r="Q88">
            <v>836.12800000000004</v>
          </cell>
          <cell r="R88">
            <v>0</v>
          </cell>
        </row>
        <row r="89">
          <cell r="B89" t="str">
            <v xml:space="preserve">NUMERAL </v>
          </cell>
          <cell r="C89" t="str">
            <v>0031</v>
          </cell>
          <cell r="D89" t="str">
            <v>INSTITUTO DE ESTUDIOS DEL MINISTERIO PUBLICO</v>
          </cell>
          <cell r="E89">
            <v>756.41933700000004</v>
          </cell>
          <cell r="F89">
            <v>862.31804399999999</v>
          </cell>
          <cell r="G89">
            <v>13.99999997620367</v>
          </cell>
          <cell r="H89">
            <v>2.201043192406325E-3</v>
          </cell>
          <cell r="I89">
            <v>2.1667049026899356E-3</v>
          </cell>
          <cell r="M89" t="str">
            <v xml:space="preserve">NUMERAL </v>
          </cell>
          <cell r="N89" t="str">
            <v>0031</v>
          </cell>
          <cell r="O89" t="str">
            <v>INSTITUTO DE ESTUDIOS DEL MINISTERIO PUBLICO</v>
          </cell>
          <cell r="P89">
            <v>756.41933700000004</v>
          </cell>
          <cell r="Q89">
            <v>756.41933700000004</v>
          </cell>
          <cell r="R89">
            <v>862.31804399999999</v>
          </cell>
          <cell r="S89">
            <v>13.99999997620367</v>
          </cell>
          <cell r="T89">
            <v>13.99999997620367</v>
          </cell>
        </row>
        <row r="90">
          <cell r="B90" t="str">
            <v xml:space="preserve">NUMERAL </v>
          </cell>
          <cell r="C90" t="str">
            <v>0032</v>
          </cell>
          <cell r="D90" t="str">
            <v>FONDO BIENESTAR DE LA CONTRALORIA</v>
          </cell>
          <cell r="E90">
            <v>6832.423331</v>
          </cell>
          <cell r="F90">
            <v>2432.4832540000002</v>
          </cell>
          <cell r="G90">
            <v>-64.397942923656927</v>
          </cell>
          <cell r="H90">
            <v>1.9881113721892725E-2</v>
          </cell>
          <cell r="I90">
            <v>6.1119831932369591E-3</v>
          </cell>
          <cell r="M90" t="str">
            <v xml:space="preserve">NUMERAL </v>
          </cell>
          <cell r="N90" t="str">
            <v>0032</v>
          </cell>
          <cell r="O90" t="str">
            <v>FONDO BIENESTAR DE LA CONTRALORIA</v>
          </cell>
          <cell r="P90">
            <v>6832.423331</v>
          </cell>
          <cell r="Q90">
            <v>6832.423331</v>
          </cell>
          <cell r="R90">
            <v>2432.4832540000002</v>
          </cell>
          <cell r="S90">
            <v>-64.397942923656927</v>
          </cell>
          <cell r="T90">
            <v>-64.397942923656927</v>
          </cell>
        </row>
        <row r="91">
          <cell r="B91" t="str">
            <v xml:space="preserve">NUMERAL </v>
          </cell>
          <cell r="C91" t="str">
            <v>0033</v>
          </cell>
          <cell r="D91" t="str">
            <v>Fondo Salud Fuerzas Militares</v>
          </cell>
          <cell r="E91">
            <v>103410.2988</v>
          </cell>
          <cell r="F91">
            <v>124086.99589999999</v>
          </cell>
          <cell r="G91">
            <v>19.994814191562881</v>
          </cell>
          <cell r="H91">
            <v>0.30090522950029236</v>
          </cell>
          <cell r="I91">
            <v>0.31178740169861957</v>
          </cell>
          <cell r="M91" t="str">
            <v xml:space="preserve">NUMERAL </v>
          </cell>
          <cell r="N91" t="str">
            <v>0033</v>
          </cell>
          <cell r="O91" t="str">
            <v>Fondo Salud Fuerzas Militares</v>
          </cell>
          <cell r="P91">
            <v>103410.2988</v>
          </cell>
          <cell r="Q91">
            <v>103410.2988</v>
          </cell>
          <cell r="R91">
            <v>124086.99589999999</v>
          </cell>
          <cell r="S91">
            <v>19.994814191562881</v>
          </cell>
          <cell r="T91">
            <v>19.994814191562881</v>
          </cell>
        </row>
        <row r="92">
          <cell r="B92" t="str">
            <v xml:space="preserve">NUMERAL </v>
          </cell>
          <cell r="C92" t="str">
            <v>0034</v>
          </cell>
          <cell r="D92" t="str">
            <v>Fondo de Salud Policia</v>
          </cell>
          <cell r="E92">
            <v>129391.606918</v>
          </cell>
          <cell r="F92">
            <v>139621.84988699999</v>
          </cell>
          <cell r="G92">
            <v>7.9064192899955588</v>
          </cell>
          <cell r="H92">
            <v>0.37650612779268372</v>
          </cell>
          <cell r="I92">
            <v>0.350821079041228</v>
          </cell>
          <cell r="M92" t="str">
            <v xml:space="preserve">NUMERAL </v>
          </cell>
          <cell r="N92" t="str">
            <v>0034</v>
          </cell>
          <cell r="O92" t="str">
            <v>Fondo de Salud Policia</v>
          </cell>
          <cell r="P92">
            <v>129391.606918</v>
          </cell>
          <cell r="Q92">
            <v>129391.606918</v>
          </cell>
          <cell r="R92">
            <v>139621.84988699999</v>
          </cell>
          <cell r="S92">
            <v>7.9064192899955588</v>
          </cell>
          <cell r="T92">
            <v>7.9064192899955588</v>
          </cell>
        </row>
        <row r="93">
          <cell r="B93" t="str">
            <v xml:space="preserve">NUMERAL </v>
          </cell>
          <cell r="C93" t="str">
            <v>0035</v>
          </cell>
          <cell r="D93" t="str">
            <v>FONDO DE COMPENSACIÓN AMBIENTAL</v>
          </cell>
          <cell r="E93">
            <v>14128.4</v>
          </cell>
          <cell r="F93">
            <v>18425.099999999999</v>
          </cell>
          <cell r="G93">
            <v>30.411794683049731</v>
          </cell>
          <cell r="H93">
            <v>4.1111083652259309E-2</v>
          </cell>
          <cell r="I93">
            <v>4.6295858912297483E-2</v>
          </cell>
          <cell r="M93" t="str">
            <v xml:space="preserve">NUMERAL </v>
          </cell>
          <cell r="N93" t="str">
            <v>0035</v>
          </cell>
          <cell r="O93" t="str">
            <v>FONDO DE COMPENSACIÓN AMBIENTAL</v>
          </cell>
          <cell r="P93">
            <v>14128.4</v>
          </cell>
          <cell r="Q93">
            <v>14128.4</v>
          </cell>
          <cell r="R93">
            <v>18425.099999999999</v>
          </cell>
          <cell r="S93">
            <v>30.411794683049731</v>
          </cell>
          <cell r="T93">
            <v>30.411794683049731</v>
          </cell>
        </row>
        <row r="94">
          <cell r="B94" t="str">
            <v xml:space="preserve">NUMERAL </v>
          </cell>
          <cell r="C94" t="str">
            <v>0036</v>
          </cell>
          <cell r="D94" t="str">
            <v>PENSIONES EPSA-CVC</v>
          </cell>
          <cell r="E94">
            <v>9215</v>
          </cell>
          <cell r="F94">
            <v>10965</v>
          </cell>
          <cell r="G94">
            <v>18.990775908844281</v>
          </cell>
          <cell r="H94">
            <v>2.6813980058291775E-2</v>
          </cell>
          <cell r="I94">
            <v>2.7551225934911716E-2</v>
          </cell>
          <cell r="M94" t="str">
            <v xml:space="preserve">NUMERAL </v>
          </cell>
          <cell r="N94" t="str">
            <v>0036</v>
          </cell>
          <cell r="O94" t="str">
            <v>PENSIONES EPSA-CVC</v>
          </cell>
          <cell r="P94">
            <v>9215</v>
          </cell>
          <cell r="Q94">
            <v>9215</v>
          </cell>
          <cell r="R94">
            <v>10965</v>
          </cell>
          <cell r="S94">
            <v>18.990775908844281</v>
          </cell>
          <cell r="T94">
            <v>18.990775908844281</v>
          </cell>
        </row>
        <row r="95">
          <cell r="B95" t="str">
            <v xml:space="preserve">NUMERAL </v>
          </cell>
          <cell r="C95" t="str">
            <v>0037</v>
          </cell>
          <cell r="D95" t="str">
            <v xml:space="preserve">DISTRIBUCIÓN  REGALÍAS </v>
          </cell>
          <cell r="E95">
            <v>389.39275300000003</v>
          </cell>
          <cell r="F95">
            <v>0</v>
          </cell>
          <cell r="H95">
            <v>1.1330623455003078E-3</v>
          </cell>
          <cell r="I95">
            <v>0</v>
          </cell>
          <cell r="M95" t="str">
            <v xml:space="preserve">NUMERAL </v>
          </cell>
          <cell r="N95" t="str">
            <v>0037</v>
          </cell>
          <cell r="O95" t="str">
            <v xml:space="preserve">DISTRIBUCIÓN  REGALÍAS </v>
          </cell>
          <cell r="P95">
            <v>389.39275300000003</v>
          </cell>
          <cell r="Q95">
            <v>389.39275300000003</v>
          </cell>
          <cell r="R95">
            <v>0</v>
          </cell>
        </row>
        <row r="96">
          <cell r="B96" t="str">
            <v xml:space="preserve">NUMERAL </v>
          </cell>
          <cell r="C96" t="str">
            <v>0038</v>
          </cell>
          <cell r="D96" t="str">
            <v>FONDO PRESTACIONES SALUD</v>
          </cell>
          <cell r="E96">
            <v>4068.5095569999999</v>
          </cell>
          <cell r="F96">
            <v>0</v>
          </cell>
          <cell r="H96">
            <v>1.1838625515829355E-2</v>
          </cell>
          <cell r="I96">
            <v>0</v>
          </cell>
          <cell r="M96" t="str">
            <v xml:space="preserve">NUMERAL </v>
          </cell>
          <cell r="N96" t="str">
            <v>0038</v>
          </cell>
          <cell r="O96" t="str">
            <v>FONDO PRESTACIONES SALUD</v>
          </cell>
          <cell r="P96">
            <v>4068.5095569999999</v>
          </cell>
          <cell r="Q96">
            <v>4068.5095569999999</v>
          </cell>
          <cell r="R96">
            <v>0</v>
          </cell>
        </row>
        <row r="97">
          <cell r="B97" t="str">
            <v xml:space="preserve">NUMERAL </v>
          </cell>
          <cell r="C97" t="str">
            <v>0039</v>
          </cell>
          <cell r="D97" t="str">
            <v>FONDO DE SEGURIDAD Y CONVIVENCIA CIUDADANA</v>
          </cell>
          <cell r="F97">
            <v>26830</v>
          </cell>
          <cell r="G97" t="str">
            <v>N.C.</v>
          </cell>
          <cell r="H97">
            <v>0</v>
          </cell>
          <cell r="I97">
            <v>6.7414445219669994E-2</v>
          </cell>
          <cell r="M97" t="str">
            <v xml:space="preserve">NUMERAL </v>
          </cell>
          <cell r="N97" t="str">
            <v>0039</v>
          </cell>
          <cell r="O97" t="str">
            <v>FONDO DE SEGURIDAD Y CONVIVENCIA CIUDADANA</v>
          </cell>
          <cell r="R97">
            <v>26830</v>
          </cell>
          <cell r="S97" t="str">
            <v>N.C.</v>
          </cell>
          <cell r="T97" t="str">
            <v>N.C.</v>
          </cell>
        </row>
      </sheetData>
      <sheetData sheetId="1" refreshError="1">
        <row r="1">
          <cell r="A1" t="str">
            <v>DETALLE DE LA COMPOSICION DEL PRESUPUESTO DE RENTAS DE LA NACION</v>
          </cell>
        </row>
        <row r="98">
          <cell r="V98" t="str">
            <v>COMPOSICION DEL PRESUPUESTO DE RENTAS DE LA NACION</v>
          </cell>
        </row>
        <row r="100">
          <cell r="V100" t="str">
            <v>(Millones de pesos)</v>
          </cell>
        </row>
        <row r="101">
          <cell r="Y101">
            <v>1996</v>
          </cell>
          <cell r="Z101">
            <v>1997</v>
          </cell>
          <cell r="AA101" t="str">
            <v>1998</v>
          </cell>
          <cell r="AC101" t="str">
            <v>1999</v>
          </cell>
        </row>
        <row r="102">
          <cell r="X102" t="str">
            <v>CONCEPTOS</v>
          </cell>
          <cell r="Y102" t="str">
            <v>APROPIACION</v>
          </cell>
          <cell r="Z102" t="str">
            <v>APROPIACION</v>
          </cell>
          <cell r="AA102" t="str">
            <v>APROPIACION</v>
          </cell>
          <cell r="AB102" t="str">
            <v>REESTIMACION</v>
          </cell>
          <cell r="AC102" t="str">
            <v>PROYECTO</v>
          </cell>
          <cell r="AD102" t="str">
            <v>Variación</v>
          </cell>
          <cell r="AH102" t="str">
            <v xml:space="preserve">OBSERVACIONES </v>
          </cell>
        </row>
        <row r="103">
          <cell r="Y103" t="str">
            <v>DEFINITIVA</v>
          </cell>
          <cell r="Z103" t="str">
            <v>DEFINITIVA</v>
          </cell>
          <cell r="AA103" t="str">
            <v>VIGENTE</v>
          </cell>
          <cell r="AB103" t="str">
            <v xml:space="preserve">BASE </v>
          </cell>
          <cell r="AC103" t="str">
            <v>PRESUPUESTO</v>
          </cell>
          <cell r="AE103" t="str">
            <v>%</v>
          </cell>
        </row>
        <row r="104">
          <cell r="Y104" t="str">
            <v>(A)</v>
          </cell>
          <cell r="Z104" t="str">
            <v>(B)</v>
          </cell>
          <cell r="AA104" t="str">
            <v>(1)</v>
          </cell>
          <cell r="AB104" t="str">
            <v>(2)</v>
          </cell>
          <cell r="AC104" t="str">
            <v>(3)</v>
          </cell>
          <cell r="AD104" t="str">
            <v>(F)=(B/A)</v>
          </cell>
          <cell r="AE104" t="str">
            <v>(G)=(D/B)</v>
          </cell>
          <cell r="AF104" t="str">
            <v>(4)=(3/1)</v>
          </cell>
          <cell r="AG104" t="str">
            <v>(5)=(3/2)</v>
          </cell>
        </row>
        <row r="106">
          <cell r="V106" t="str">
            <v>I.</v>
          </cell>
          <cell r="W106" t="str">
            <v>INGRESOS DEL PRESUPUESTO NACIONAL</v>
          </cell>
          <cell r="Y106">
            <v>21505448</v>
          </cell>
          <cell r="Z106">
            <v>26829919.328486998</v>
          </cell>
          <cell r="AA106">
            <v>33672848.488659002</v>
          </cell>
          <cell r="AB106">
            <v>34023067.362811998</v>
          </cell>
          <cell r="AC106">
            <v>39798591.996973999</v>
          </cell>
          <cell r="AD106">
            <v>24.758709181445539</v>
          </cell>
          <cell r="AE106">
            <v>26.810173919112714</v>
          </cell>
          <cell r="AF106">
            <v>18.191937371672438</v>
          </cell>
          <cell r="AG106">
            <v>16.975320221935021</v>
          </cell>
        </row>
        <row r="108">
          <cell r="V108" t="str">
            <v>1.</v>
          </cell>
          <cell r="W108" t="str">
            <v>INGRESOS CORRIENTES</v>
          </cell>
          <cell r="Y108">
            <v>10850547</v>
          </cell>
          <cell r="Z108">
            <v>12987467.563204</v>
          </cell>
          <cell r="AA108">
            <v>14973958.125847001</v>
          </cell>
          <cell r="AB108">
            <v>15324177</v>
          </cell>
          <cell r="AC108">
            <v>17813984</v>
          </cell>
          <cell r="AD108">
            <v>19.69412752374604</v>
          </cell>
          <cell r="AE108">
            <v>17.992032899595834</v>
          </cell>
          <cell r="AF108">
            <v>18.966433926716707</v>
          </cell>
          <cell r="AG108">
            <v>16.24757401327328</v>
          </cell>
        </row>
        <row r="110">
          <cell r="W110" t="str">
            <v>1.1.  INGRESOS TRIBUTARIOS</v>
          </cell>
          <cell r="Y110">
            <v>10489179</v>
          </cell>
          <cell r="Z110">
            <v>12300834.563204</v>
          </cell>
          <cell r="AA110">
            <v>14609453</v>
          </cell>
          <cell r="AB110">
            <v>14749077</v>
          </cell>
          <cell r="AC110">
            <v>17369627.000000462</v>
          </cell>
          <cell r="AD110">
            <v>17.271662188279933</v>
          </cell>
          <cell r="AE110">
            <v>19.903059619381679</v>
          </cell>
          <cell r="AF110">
            <v>18.893068754870313</v>
          </cell>
          <cell r="AG110">
            <v>17.767552505153116</v>
          </cell>
        </row>
        <row r="112">
          <cell r="W112" t="str">
            <v xml:space="preserve">        1.1.1. IMPUESTOS DIRECTOS</v>
          </cell>
          <cell r="Y112">
            <v>4232697</v>
          </cell>
          <cell r="Z112">
            <v>4707023.763204</v>
          </cell>
          <cell r="AA112">
            <v>5845082</v>
          </cell>
          <cell r="AB112">
            <v>5393900</v>
          </cell>
          <cell r="AC112">
            <v>6285366</v>
          </cell>
          <cell r="AD112">
            <v>11.206253677123602</v>
          </cell>
          <cell r="AE112">
            <v>14.59258060614621</v>
          </cell>
          <cell r="AF112">
            <v>7.5325547186506636</v>
          </cell>
          <cell r="AG112">
            <v>16.527299356680693</v>
          </cell>
        </row>
        <row r="113">
          <cell r="X113" t="str">
            <v>IMPUESTO SOBRE LA RENTA Y COMPLEMENTARIOS</v>
          </cell>
          <cell r="Y113">
            <v>4232697</v>
          </cell>
          <cell r="Z113">
            <v>4707023.763204</v>
          </cell>
          <cell r="AA113">
            <v>5845082</v>
          </cell>
          <cell r="AB113">
            <v>5393900</v>
          </cell>
          <cell r="AC113">
            <v>6285366</v>
          </cell>
          <cell r="AD113">
            <v>11.206253677123602</v>
          </cell>
          <cell r="AE113">
            <v>14.59258060614621</v>
          </cell>
          <cell r="AF113">
            <v>7.5325547186506636</v>
          </cell>
          <cell r="AG113">
            <v>16.527299356680693</v>
          </cell>
          <cell r="AH113" t="str">
            <v>Base 1996 para evitar efectos 1997 Reforma Tributaria Ley 223/95 (aplicable año gravable 1996)</v>
          </cell>
        </row>
        <row r="115">
          <cell r="W115" t="str">
            <v xml:space="preserve">        1.1.2. IMPUESTOS INDIRECTOS</v>
          </cell>
          <cell r="Y115">
            <v>6256482</v>
          </cell>
          <cell r="Z115">
            <v>7593810.7999999998</v>
          </cell>
          <cell r="AA115">
            <v>8764371</v>
          </cell>
          <cell r="AB115">
            <v>9355177</v>
          </cell>
          <cell r="AC115">
            <v>11084261.000000462</v>
          </cell>
          <cell r="AD115">
            <v>21.375092264310823</v>
          </cell>
          <cell r="AE115">
            <v>23.194760132817649</v>
          </cell>
          <cell r="AF115">
            <v>26.469554974343978</v>
          </cell>
          <cell r="AG115">
            <v>18.482643353519258</v>
          </cell>
        </row>
        <row r="116">
          <cell r="X116" t="str">
            <v>IMPUESTOS SOBRE ADUANAS Y RECARGOS</v>
          </cell>
          <cell r="Y116">
            <v>1103959</v>
          </cell>
          <cell r="Z116">
            <v>1054257.8</v>
          </cell>
          <cell r="AA116">
            <v>1216470</v>
          </cell>
          <cell r="AB116">
            <v>1444000</v>
          </cell>
          <cell r="AC116">
            <v>1646430.000000464</v>
          </cell>
          <cell r="AD116">
            <v>-4.5020874869447063</v>
          </cell>
          <cell r="AE116">
            <v>36.968396155096016</v>
          </cell>
          <cell r="AF116">
            <v>35.344891366039775</v>
          </cell>
          <cell r="AG116">
            <v>14.018698060973955</v>
          </cell>
          <cell r="AH116" t="str">
            <v>Recaudo 1997 por tasas de devaluación y de importaciones.</v>
          </cell>
        </row>
        <row r="117">
          <cell r="X117" t="str">
            <v>IMPUESTO A LAS VENTAS</v>
          </cell>
          <cell r="Y117">
            <v>4514989</v>
          </cell>
          <cell r="Z117">
            <v>5721246</v>
          </cell>
          <cell r="AA117">
            <v>6695019</v>
          </cell>
          <cell r="AB117">
            <v>6887200</v>
          </cell>
          <cell r="AC117">
            <v>8117919</v>
          </cell>
          <cell r="AD117">
            <v>26.716720683040428</v>
          </cell>
          <cell r="AE117">
            <v>20.379371906049837</v>
          </cell>
          <cell r="AF117">
            <v>21.253113695420424</v>
          </cell>
          <cell r="AG117">
            <v>17.86965675455918</v>
          </cell>
          <cell r="AH117" t="str">
            <v>Interno = recaudo enero-junio/98 por estacionalidad promedio 1994-1997 y 1999 por PIB nominal. Externo = recaudo 1997 por tasas de devaluación y de importaciones.</v>
          </cell>
        </row>
        <row r="118">
          <cell r="X118" t="str">
            <v>INTERNAS</v>
          </cell>
          <cell r="Y118">
            <v>3955534</v>
          </cell>
          <cell r="Z118">
            <v>3955534</v>
          </cell>
          <cell r="AA118">
            <v>4687973</v>
          </cell>
          <cell r="AB118">
            <v>4549400</v>
          </cell>
          <cell r="AC118">
            <v>5452433</v>
          </cell>
          <cell r="AD118">
            <v>0</v>
          </cell>
          <cell r="AE118">
            <v>15.013548107537433</v>
          </cell>
          <cell r="AF118">
            <v>16.306834531683535</v>
          </cell>
          <cell r="AG118">
            <v>19.849496636919149</v>
          </cell>
        </row>
        <row r="119">
          <cell r="X119" t="str">
            <v>EXTERNAS</v>
          </cell>
          <cell r="Y119">
            <v>1765712</v>
          </cell>
          <cell r="Z119">
            <v>1765712</v>
          </cell>
          <cell r="AA119">
            <v>2007046</v>
          </cell>
          <cell r="AB119">
            <v>2337800</v>
          </cell>
          <cell r="AC119">
            <v>2665486</v>
          </cell>
          <cell r="AD119">
            <v>0</v>
          </cell>
          <cell r="AE119">
            <v>32.399847766793229</v>
          </cell>
          <cell r="AF119">
            <v>32.806422971870106</v>
          </cell>
          <cell r="AG119">
            <v>14.016853451963375</v>
          </cell>
        </row>
        <row r="120">
          <cell r="X120" t="str">
            <v>IMPUESTO A LA GASOLINA Y ACPM</v>
          </cell>
          <cell r="Y120">
            <v>606677</v>
          </cell>
          <cell r="Z120">
            <v>798000</v>
          </cell>
          <cell r="AA120">
            <v>690540</v>
          </cell>
          <cell r="AB120">
            <v>691000</v>
          </cell>
          <cell r="AC120">
            <v>917324</v>
          </cell>
          <cell r="AD120">
            <v>31.536221086344128</v>
          </cell>
          <cell r="AE120">
            <v>-13.408521303258148</v>
          </cell>
          <cell r="AF120">
            <v>32.841544298664815</v>
          </cell>
          <cell r="AG120">
            <v>32.753111432706227</v>
          </cell>
          <cell r="AH120" t="str">
            <v xml:space="preserve">Incluye ajuste precio Ley 383/97 ($50 por año a precios 1997 hasta 2001) </v>
          </cell>
        </row>
        <row r="121">
          <cell r="X121" t="str">
            <v>IMPUESTO 5% PASAJES INTERNACIONALES</v>
          </cell>
          <cell r="AA121">
            <v>8559.2999999999993</v>
          </cell>
          <cell r="AB121">
            <v>0</v>
          </cell>
          <cell r="AC121">
            <v>0</v>
          </cell>
          <cell r="AD121" t="e">
            <v>#DIV/0!</v>
          </cell>
        </row>
        <row r="122">
          <cell r="X122" t="str">
            <v>IMPUESTO DE TIMBRE NACIONAL</v>
          </cell>
          <cell r="AA122">
            <v>138600</v>
          </cell>
          <cell r="AB122">
            <v>310100</v>
          </cell>
          <cell r="AC122">
            <v>371608</v>
          </cell>
          <cell r="AD122" t="e">
            <v>#DIV/0!</v>
          </cell>
          <cell r="AE122" t="e">
            <v>#DIV/0!</v>
          </cell>
          <cell r="AF122">
            <v>168.11544011544009</v>
          </cell>
          <cell r="AG122">
            <v>19.834891970332148</v>
          </cell>
        </row>
        <row r="123">
          <cell r="X123" t="str">
            <v>IMPUESTO DE TIMBRE NACIONAL SOBRE SALIDAS AL EXT.</v>
          </cell>
          <cell r="Y123">
            <v>18855</v>
          </cell>
          <cell r="Z123">
            <v>18855</v>
          </cell>
          <cell r="AA123">
            <v>13405.7</v>
          </cell>
          <cell r="AB123">
            <v>21100</v>
          </cell>
          <cell r="AC123">
            <v>27666</v>
          </cell>
          <cell r="AD123">
            <v>0</v>
          </cell>
          <cell r="AE123">
            <v>11.906656059400689</v>
          </cell>
          <cell r="AF123">
            <v>106.37490022900704</v>
          </cell>
          <cell r="AG123">
            <v>31.118483412322284</v>
          </cell>
        </row>
        <row r="124">
          <cell r="X124" t="str">
            <v>IMPUESTO AL ORO Y AL PLATINO</v>
          </cell>
          <cell r="Y124">
            <v>1452</v>
          </cell>
          <cell r="Z124">
            <v>1452</v>
          </cell>
          <cell r="AA124">
            <v>1777</v>
          </cell>
          <cell r="AB124">
            <v>1777</v>
          </cell>
          <cell r="AC124">
            <v>3314</v>
          </cell>
          <cell r="AD124">
            <v>0</v>
          </cell>
          <cell r="AE124">
            <v>22.382920110192828</v>
          </cell>
          <cell r="AF124">
            <v>86.494091164884651</v>
          </cell>
          <cell r="AG124">
            <v>86.494091164884651</v>
          </cell>
        </row>
        <row r="125">
          <cell r="X125" t="str">
            <v>OTROS IMPUESTOS TRIBUTARIOS</v>
          </cell>
          <cell r="Y125">
            <v>30857</v>
          </cell>
          <cell r="Z125">
            <v>20307</v>
          </cell>
          <cell r="AA125">
            <v>162342</v>
          </cell>
          <cell r="AB125">
            <v>332977</v>
          </cell>
          <cell r="AC125">
            <v>402588</v>
          </cell>
          <cell r="AD125">
            <v>-34.189973101727325</v>
          </cell>
          <cell r="AE125">
            <v>1539.7153690845521</v>
          </cell>
          <cell r="AF125">
            <v>147.98758177181503</v>
          </cell>
          <cell r="AG125">
            <v>20.90564813785938</v>
          </cell>
          <cell r="AH125" t="str">
            <v>1996/97 5% pasajes  internacionales, Timbre Nacional (Reforma Ley 383/97 del 0.5% al 1%), Oro y Platino. 1998 por estacionalidad recaudo 1997 y crece PIB nominal.</v>
          </cell>
        </row>
        <row r="127">
          <cell r="W127" t="str">
            <v>1.2</v>
          </cell>
          <cell r="X127" t="str">
            <v>INGRESOS NO TRIBUTARIOS</v>
          </cell>
          <cell r="Y127">
            <v>361368</v>
          </cell>
          <cell r="Z127">
            <v>686633</v>
          </cell>
          <cell r="AA127">
            <v>364505.12584699999</v>
          </cell>
          <cell r="AB127">
            <v>575100</v>
          </cell>
          <cell r="AC127">
            <v>444356.99999953806</v>
          </cell>
          <cell r="AD127">
            <v>90.009353346173441</v>
          </cell>
          <cell r="AE127">
            <v>-16.243466305872278</v>
          </cell>
          <cell r="AF127">
            <v>21.906927637021955</v>
          </cell>
          <cell r="AG127">
            <v>-22.733959311504425</v>
          </cell>
        </row>
        <row r="128">
          <cell r="X128" t="str">
            <v>CONTRIBUCION ESPECIAL POR EXPLOTACION O EXPORTACION</v>
          </cell>
        </row>
        <row r="129">
          <cell r="X129" t="str">
            <v>DE PETROLEO CRUDO, GAS LIBRE, CARBON Y FERRONIQUEL</v>
          </cell>
          <cell r="Y129">
            <v>213938</v>
          </cell>
          <cell r="Z129">
            <v>336228</v>
          </cell>
          <cell r="AA129">
            <v>164620</v>
          </cell>
          <cell r="AB129">
            <v>75600</v>
          </cell>
          <cell r="AC129">
            <v>34844.999999538064</v>
          </cell>
          <cell r="AD129">
            <v>57.161420598491141</v>
          </cell>
          <cell r="AE129">
            <v>-77.515257503836679</v>
          </cell>
          <cell r="AF129">
            <v>-78.833070101118906</v>
          </cell>
          <cell r="AG129">
            <v>-53.908730159341189</v>
          </cell>
          <cell r="AH129" t="str">
            <v>Considera la reducción establecida Art 52  Ley 223/95</v>
          </cell>
        </row>
        <row r="130">
          <cell r="X130" t="str">
            <v>OTROS NO TRIBUTARIOS</v>
          </cell>
          <cell r="Y130">
            <v>147430</v>
          </cell>
          <cell r="Z130">
            <v>350405</v>
          </cell>
          <cell r="AA130">
            <v>199885.12584699999</v>
          </cell>
          <cell r="AB130">
            <v>499500</v>
          </cell>
          <cell r="AC130">
            <v>409512</v>
          </cell>
          <cell r="AD130">
            <v>137.6755070202808</v>
          </cell>
          <cell r="AE130">
            <v>42.549335768610597</v>
          </cell>
          <cell r="AF130">
            <v>104.87367344854701</v>
          </cell>
          <cell r="AG130">
            <v>-18.015615615615623</v>
          </cell>
        </row>
        <row r="131">
          <cell r="X131" t="str">
            <v xml:space="preserve">      Extensión Comncesión Telefonia Celular</v>
          </cell>
          <cell r="Z131">
            <v>141241.1</v>
          </cell>
        </row>
        <row r="132">
          <cell r="X132" t="str">
            <v xml:space="preserve">      Fondo de Superávit de la Nación </v>
          </cell>
          <cell r="Y132">
            <v>91322</v>
          </cell>
          <cell r="Z132">
            <v>96904.9</v>
          </cell>
          <cell r="AA132">
            <v>138439.12584699999</v>
          </cell>
          <cell r="AB132">
            <v>138439.12584699999</v>
          </cell>
          <cell r="AC132">
            <v>151520</v>
          </cell>
          <cell r="AD132">
            <v>6.1134228334902785</v>
          </cell>
          <cell r="AE132">
            <v>42.860810802136925</v>
          </cell>
          <cell r="AF132">
            <v>9.4488274705351039</v>
          </cell>
          <cell r="AG132">
            <v>9.4488274705351039</v>
          </cell>
          <cell r="AH132" t="str">
            <v>Octavas Concesión Telefonía Móvil Celular (1995 - 2002)</v>
          </cell>
        </row>
        <row r="133">
          <cell r="X133" t="str">
            <v xml:space="preserve">      Concesión Larga Distancia</v>
          </cell>
          <cell r="AB133">
            <v>300000</v>
          </cell>
          <cell r="AC133">
            <v>179902</v>
          </cell>
          <cell r="AG133">
            <v>-40.032666666666671</v>
          </cell>
          <cell r="AH133" t="str">
            <v>Para 1998 US$225 millones, en 1999 y 2000 restantes US$225 millones por parte iguales</v>
          </cell>
        </row>
        <row r="134">
          <cell r="X134" t="str">
            <v xml:space="preserve">      Resto</v>
          </cell>
          <cell r="Y134">
            <v>56108</v>
          </cell>
          <cell r="Z134">
            <v>112259</v>
          </cell>
          <cell r="AA134">
            <v>61446</v>
          </cell>
          <cell r="AB134">
            <v>61060.874153000012</v>
          </cell>
          <cell r="AC134">
            <v>78090</v>
          </cell>
          <cell r="AD134">
            <v>100.07663791259715</v>
          </cell>
          <cell r="AE134">
            <v>-45.607145838640996</v>
          </cell>
          <cell r="AF134">
            <v>27.087198515769948</v>
          </cell>
          <cell r="AG134">
            <v>27.888768517021511</v>
          </cell>
          <cell r="AH134" t="str">
            <v>Hasta 1998 5% contratos Obras Públicas Ley 104/93(en 1999 pasa a Fondo de Seguridad y Convivencia Ciudadana Ley 418/97), Concesión Sociedades Portuarias (por variación PIB).</v>
          </cell>
        </row>
        <row r="136">
          <cell r="V136" t="str">
            <v>2.</v>
          </cell>
          <cell r="W136" t="str">
            <v>RECURSOS DE CAPITAL</v>
          </cell>
          <cell r="Y136">
            <v>9454718</v>
          </cell>
          <cell r="Z136">
            <v>12013036.820606999</v>
          </cell>
          <cell r="AA136">
            <v>16207486.153754</v>
          </cell>
          <cell r="AB136">
            <v>16207486.153754</v>
          </cell>
          <cell r="AC136">
            <v>19182007.865153998</v>
          </cell>
          <cell r="AD136">
            <v>71.422205863294906</v>
          </cell>
          <cell r="AE136">
            <v>34.915811844944145</v>
          </cell>
          <cell r="AF136">
            <v>18.352764168248491</v>
          </cell>
          <cell r="AG136">
            <v>18.352764168248491</v>
          </cell>
        </row>
        <row r="138">
          <cell r="W138" t="str">
            <v>2.5. RECURSOS DEL CREDITO EXTERNO</v>
          </cell>
          <cell r="Y138">
            <v>2041518</v>
          </cell>
          <cell r="Z138">
            <v>1797729.030367</v>
          </cell>
          <cell r="AA138">
            <v>3352906.6945369998</v>
          </cell>
          <cell r="AB138">
            <v>3352906.6945369998</v>
          </cell>
          <cell r="AC138">
            <v>5299805.9730000002</v>
          </cell>
          <cell r="AD138">
            <v>-11.941553767000823</v>
          </cell>
          <cell r="AE138">
            <v>86.507901797220015</v>
          </cell>
          <cell r="AF138">
            <v>58.066014232819143</v>
          </cell>
          <cell r="AG138">
            <v>58.066014232819143</v>
          </cell>
        </row>
        <row r="139">
          <cell r="W139" t="str">
            <v>2.6. RECURSOS DEL CREDITO INTERNO</v>
          </cell>
          <cell r="Y139">
            <v>3928505</v>
          </cell>
          <cell r="Z139">
            <v>7590793.914806</v>
          </cell>
          <cell r="AA139">
            <v>10343544.959217001</v>
          </cell>
          <cell r="AB139">
            <v>10343544.959217001</v>
          </cell>
          <cell r="AC139">
            <v>9735498.8921539988</v>
          </cell>
          <cell r="AD139">
            <v>93.223475973837381</v>
          </cell>
          <cell r="AE139">
            <v>36.264336448941179</v>
          </cell>
          <cell r="AF139">
            <v>-5.8785075084067717</v>
          </cell>
          <cell r="AG139">
            <v>-5.8785075084067717</v>
          </cell>
        </row>
        <row r="140">
          <cell r="W140" t="str">
            <v>2.7. OTROS RECURSOS DE CAPITAL</v>
          </cell>
          <cell r="Y140">
            <v>3484695</v>
          </cell>
          <cell r="Z140">
            <v>2624513.875434</v>
          </cell>
          <cell r="AA140">
            <v>2511034.5</v>
          </cell>
          <cell r="AB140">
            <v>2511034.5</v>
          </cell>
          <cell r="AC140">
            <v>4146703</v>
          </cell>
          <cell r="AD140">
            <v>-24.684545550356628</v>
          </cell>
          <cell r="AE140">
            <v>-4.3238245564708455</v>
          </cell>
          <cell r="AF140">
            <v>65.13922847336427</v>
          </cell>
          <cell r="AG140">
            <v>65.13922847336427</v>
          </cell>
          <cell r="AH140" t="str">
            <v>Donaciones en cada año, Enajenación activos (plan), excedentes Financieros Entidades Descentralizadas, Rendimientos Financieros, Recuperación de Cartera, Recursos no apropiados (según Plan Financiero). En 1999 superávit Nación 1997 (Contaduría)</v>
          </cell>
        </row>
        <row r="142">
          <cell r="V142">
            <v>3</v>
          </cell>
          <cell r="W142" t="str">
            <v>RENTAS PARAFISCALES</v>
          </cell>
          <cell r="Y142">
            <v>122554</v>
          </cell>
          <cell r="Z142">
            <v>336368.21808000002</v>
          </cell>
          <cell r="AA142">
            <v>742831.93553000002</v>
          </cell>
          <cell r="AB142">
            <v>742831.93553000002</v>
          </cell>
          <cell r="AC142">
            <v>495721.437148</v>
          </cell>
          <cell r="AD142">
            <v>174.46531168301323</v>
          </cell>
          <cell r="AE142">
            <v>120.83891866184837</v>
          </cell>
          <cell r="AF142">
            <v>-33.266003595509154</v>
          </cell>
          <cell r="AG142">
            <v>-33.266003595509154</v>
          </cell>
          <cell r="AH142" t="str">
            <v xml:space="preserve">Fondo de Prestaciones Sociales del Magisterio </v>
          </cell>
        </row>
        <row r="144">
          <cell r="V144">
            <v>4</v>
          </cell>
          <cell r="W144" t="str">
            <v>FONDOS ESPECIALES</v>
          </cell>
          <cell r="Y144">
            <v>1077629</v>
          </cell>
          <cell r="Z144">
            <v>1493046.7265959999</v>
          </cell>
          <cell r="AA144">
            <v>1748572.2735279996</v>
          </cell>
          <cell r="AB144">
            <v>1748572.2735279996</v>
          </cell>
          <cell r="AC144">
            <v>2306878.6946720001</v>
          </cell>
          <cell r="AD144">
            <v>38.549234160921799</v>
          </cell>
          <cell r="AE144">
            <v>17.114370393120449</v>
          </cell>
          <cell r="AF144">
            <v>31.929273361834554</v>
          </cell>
          <cell r="AG144">
            <v>31.929273361834554</v>
          </cell>
          <cell r="AH144" t="str">
            <v>Estimación ingresos definidos por la Ley para prestación servicio público específico que corresponde.</v>
          </cell>
        </row>
      </sheetData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"/>
      <sheetName val="MOD"/>
      <sheetName val="BCol"/>
    </sheetNames>
    <sheetDataSet>
      <sheetData sheetId="0"/>
      <sheetData sheetId="1"/>
      <sheetData sheetId="2" refreshError="1">
        <row r="3">
          <cell r="P3">
            <v>31</v>
          </cell>
          <cell r="Q3">
            <v>28</v>
          </cell>
          <cell r="R3">
            <v>31</v>
          </cell>
          <cell r="S3">
            <v>30</v>
          </cell>
          <cell r="T3">
            <v>31</v>
          </cell>
          <cell r="U3">
            <v>30</v>
          </cell>
          <cell r="V3">
            <v>31</v>
          </cell>
          <cell r="W3">
            <v>31</v>
          </cell>
          <cell r="X3">
            <v>30</v>
          </cell>
          <cell r="Y3">
            <v>31</v>
          </cell>
          <cell r="Z3">
            <v>30</v>
          </cell>
          <cell r="AA3">
            <v>31</v>
          </cell>
        </row>
        <row r="4">
          <cell r="AA4">
            <v>365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OR.LEY21-2000 Y 2001"/>
      <sheetName val="Hoja2"/>
      <sheetName val="ART.86 LEY 30-92"/>
      <sheetName val="JUNTA CENT.CONTAD. 2000 Y 2001"/>
      <sheetName val="CALCULO LEY 21 1982 =&gt; 1998 "/>
      <sheetName val="CALCULO LEY 21 DE 1982 =&gt; 1999"/>
      <sheetName val="ART.87 LEY 30 1992"/>
      <sheetName val="NORMAS LEGALES"/>
      <sheetName val="JUSTIFICACION DIFERENCIAS"/>
      <sheetName val="GASTOS"/>
      <sheetName val="GASTOS (2)"/>
      <sheetName val="APOR.LEY21"/>
      <sheetName val="JUNTA CENTRAL DE CONTADO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2castigo"/>
      <sheetName val="Hoja1"/>
      <sheetName val="CUA1-3"/>
      <sheetName val="TOTAL FUN"/>
      <sheetName val="NACION FUN"/>
      <sheetName val="PROPIOS FUN"/>
      <sheetName val="OCP"/>
      <sheetName val="TRANST"/>
      <sheetName val="notas"/>
      <sheetName val="TRANSN"/>
      <sheetName val="TRANSP"/>
      <sheetName val="GGT"/>
      <sheetName val="GGN"/>
      <sheetName val="GGP"/>
      <sheetName val="GPT"/>
      <sheetName val="GPN"/>
      <sheetName val="GPP"/>
      <sheetName val="ppry89aFEB"/>
      <sheetName val="CUA1_3"/>
      <sheetName val="proyecINGRESOS99"/>
      <sheetName val="proyecINGRESOS99 (det)"/>
      <sheetName val="LOTERIAS"/>
      <sheetName val="SUPUESTOS"/>
      <sheetName val="DATOS"/>
    </sheetNames>
    <sheetDataSet>
      <sheetData sheetId="0" refreshError="1"/>
      <sheetData sheetId="1" refreshError="1"/>
      <sheetData sheetId="2" refreshError="1">
        <row r="3">
          <cell r="Y3" t="str">
            <v>CUADRO No. 2</v>
          </cell>
        </row>
        <row r="4">
          <cell r="Y4" t="str">
            <v>APROPIACIONES 1998 - 2000</v>
          </cell>
        </row>
        <row r="5">
          <cell r="Y5" t="str">
            <v>RECURSOS NACION</v>
          </cell>
        </row>
        <row r="6">
          <cell r="Y6" t="str">
            <v>Miles de millones de pesos</v>
          </cell>
        </row>
        <row r="9">
          <cell r="Y9" t="str">
            <v>CONCEPTO</v>
          </cell>
          <cell r="Z9" t="str">
            <v>1998</v>
          </cell>
          <cell r="AA9" t="str">
            <v>1999   1/</v>
          </cell>
          <cell r="AB9" t="str">
            <v>2000</v>
          </cell>
          <cell r="AC9" t="str">
            <v>VARIACION  %</v>
          </cell>
        </row>
        <row r="10">
          <cell r="AC10" t="str">
            <v>99/98</v>
          </cell>
          <cell r="AD10" t="str">
            <v>2000/99</v>
          </cell>
        </row>
        <row r="11">
          <cell r="Z11" t="str">
            <v>(1)</v>
          </cell>
          <cell r="AA11" t="str">
            <v>(2)</v>
          </cell>
          <cell r="AB11" t="str">
            <v>(3)</v>
          </cell>
          <cell r="AC11" t="str">
            <v>(4)=(2/1)</v>
          </cell>
          <cell r="AD11" t="str">
            <v>(5)=(3/2)</v>
          </cell>
        </row>
        <row r="13">
          <cell r="Y13" t="str">
            <v>FUNCIONAMIENTO</v>
          </cell>
          <cell r="Z13">
            <v>17507.617041843005</v>
          </cell>
          <cell r="AA13">
            <v>22543.902873841002</v>
          </cell>
          <cell r="AB13">
            <v>22748.7873545</v>
          </cell>
          <cell r="AC13">
            <v>28.766255395930429</v>
          </cell>
          <cell r="AD13">
            <v>0.90882435843324672</v>
          </cell>
        </row>
        <row r="14">
          <cell r="Y14" t="str">
            <v>Gastos de Personal</v>
          </cell>
          <cell r="Z14">
            <v>4484.8324892346527</v>
          </cell>
          <cell r="AA14">
            <v>5167.0622997669998</v>
          </cell>
          <cell r="AB14">
            <v>5376.3</v>
          </cell>
          <cell r="AC14">
            <v>15.211935165247858</v>
          </cell>
          <cell r="AD14">
            <v>4.0494518566659421</v>
          </cell>
        </row>
        <row r="15">
          <cell r="Y15" t="str">
            <v>Gastos Generales</v>
          </cell>
          <cell r="Z15">
            <v>1321.8889146321796</v>
          </cell>
          <cell r="AA15">
            <v>1280.69206044</v>
          </cell>
          <cell r="AB15">
            <v>1051.7</v>
          </cell>
          <cell r="AC15">
            <v>-3.116514083457822</v>
          </cell>
          <cell r="AD15">
            <v>-17.880337320224072</v>
          </cell>
        </row>
        <row r="16">
          <cell r="Y16" t="str">
            <v>Transferencias</v>
          </cell>
          <cell r="Z16">
            <v>11700.795637976174</v>
          </cell>
          <cell r="AA16">
            <v>16093.200213634</v>
          </cell>
          <cell r="AB16">
            <v>16317.5</v>
          </cell>
          <cell r="AC16">
            <v>37.539366651288319</v>
          </cell>
          <cell r="AD16">
            <v>1.3937550231679641</v>
          </cell>
        </row>
        <row r="17">
          <cell r="Y17" t="str">
            <v>Operación Comercial</v>
          </cell>
          <cell r="Z17">
            <v>0.1</v>
          </cell>
          <cell r="AA17">
            <v>2.9483000000000001</v>
          </cell>
          <cell r="AB17">
            <v>3.2873545000000002</v>
          </cell>
        </row>
        <row r="19">
          <cell r="Y19" t="str">
            <v>SERVICIO DE LA DEUDA</v>
          </cell>
          <cell r="Z19">
            <v>11289.569079999999</v>
          </cell>
          <cell r="AA19">
            <v>13645.599999999999</v>
          </cell>
          <cell r="AB19">
            <v>14930.3</v>
          </cell>
          <cell r="AC19">
            <v>20.869095209079489</v>
          </cell>
          <cell r="AD19">
            <v>9.4147564049950283</v>
          </cell>
        </row>
        <row r="20">
          <cell r="Y20" t="str">
            <v>Externa</v>
          </cell>
          <cell r="Z20">
            <v>2576.1146520000002</v>
          </cell>
          <cell r="AA20">
            <v>3947.7</v>
          </cell>
          <cell r="AB20">
            <v>4191.3</v>
          </cell>
          <cell r="AC20">
            <v>53.242403125775148</v>
          </cell>
          <cell r="AD20">
            <v>6.1706816627403294</v>
          </cell>
        </row>
        <row r="21">
          <cell r="Y21" t="str">
            <v>Interna   2/</v>
          </cell>
          <cell r="Z21">
            <v>8713.4544279999991</v>
          </cell>
          <cell r="AA21">
            <v>9697.9</v>
          </cell>
          <cell r="AB21">
            <v>10739</v>
          </cell>
          <cell r="AC21">
            <v>11.297994155298063</v>
          </cell>
          <cell r="AD21">
            <v>10.735313830829352</v>
          </cell>
        </row>
        <row r="26">
          <cell r="Y26" t="str">
            <v>INVERSION</v>
          </cell>
          <cell r="Z26">
            <v>5073.7929515019996</v>
          </cell>
          <cell r="AA26">
            <v>5147.2</v>
          </cell>
          <cell r="AB26">
            <v>3166.3</v>
          </cell>
          <cell r="AC26">
            <v>1.4467884125281438</v>
          </cell>
          <cell r="AD26">
            <v>-38.485001554243084</v>
          </cell>
        </row>
        <row r="28">
          <cell r="Y28" t="str">
            <v>TOTAL CON DEUDA</v>
          </cell>
          <cell r="Z28">
            <v>33870.979073345006</v>
          </cell>
          <cell r="AA28">
            <v>41336.702873841001</v>
          </cell>
          <cell r="AB28">
            <v>40845.387354500002</v>
          </cell>
          <cell r="AC28">
            <v>22.041653370366255</v>
          </cell>
          <cell r="AD28">
            <v>-1.1885696854935124</v>
          </cell>
        </row>
        <row r="29">
          <cell r="Y29" t="str">
            <v>TOTAL SIN DEUDA</v>
          </cell>
          <cell r="Z29">
            <v>22581.409993345005</v>
          </cell>
          <cell r="AA29">
            <v>27691.102873841002</v>
          </cell>
          <cell r="AB29">
            <v>25915.087354500003</v>
          </cell>
          <cell r="AC29">
            <v>22.627873467608438</v>
          </cell>
          <cell r="AD29">
            <v>-6.4136684170089548</v>
          </cell>
        </row>
        <row r="31">
          <cell r="Y31" t="str">
            <v xml:space="preserve">  1/  Incluye adición por $1.3 mil milllones, traslados por $1.1 mil millones y reducción participación municipios por $223.8 mil millones</v>
          </cell>
        </row>
        <row r="32">
          <cell r="Y32" t="str">
            <v xml:space="preserve">   2/ Icluye el valor del déficit fiscal por $1.046.6 mil millones</v>
          </cell>
        </row>
        <row r="34">
          <cell r="Y34" t="str">
            <v>CUADRO No. 3</v>
          </cell>
        </row>
        <row r="35">
          <cell r="Y35" t="str">
            <v>APROPIACIONES 1998 - 2000</v>
          </cell>
        </row>
        <row r="36">
          <cell r="Y36" t="str">
            <v>RECURSOS PROPIOS</v>
          </cell>
        </row>
        <row r="37">
          <cell r="Y37" t="str">
            <v>Miles de millones de pesos</v>
          </cell>
        </row>
        <row r="40">
          <cell r="Z40" t="str">
            <v>1998</v>
          </cell>
          <cell r="AA40" t="str">
            <v>1999</v>
          </cell>
          <cell r="AB40" t="str">
            <v>2000</v>
          </cell>
          <cell r="AC40" t="str">
            <v>VARIACION  %</v>
          </cell>
        </row>
        <row r="41">
          <cell r="Y41" t="str">
            <v>CONCEPTO</v>
          </cell>
          <cell r="AC41" t="str">
            <v>99/98</v>
          </cell>
          <cell r="AD41" t="str">
            <v>2000/99</v>
          </cell>
        </row>
        <row r="42">
          <cell r="Z42" t="str">
            <v>(1)</v>
          </cell>
          <cell r="AA42" t="str">
            <v>(2)</v>
          </cell>
          <cell r="AB42" t="str">
            <v>(3)</v>
          </cell>
          <cell r="AC42" t="str">
            <v>(4)=(2/1)</v>
          </cell>
          <cell r="AD42" t="str">
            <v>(5)=(3/2)</v>
          </cell>
        </row>
        <row r="45">
          <cell r="Y45" t="str">
            <v>FUNCIONAMIENTO</v>
          </cell>
          <cell r="Z45">
            <v>1659.373423821</v>
          </cell>
          <cell r="AA45">
            <v>1602.6133874049999</v>
          </cell>
          <cell r="AB45">
            <v>1410.701027604</v>
          </cell>
          <cell r="AC45">
            <v>-3.4205704153860705</v>
          </cell>
          <cell r="AD45">
            <v>-11.974962976675874</v>
          </cell>
        </row>
        <row r="46">
          <cell r="Y46" t="str">
            <v>Gastos de Personal</v>
          </cell>
          <cell r="Z46">
            <v>398.89649835734997</v>
          </cell>
          <cell r="AA46">
            <v>380.27551839099999</v>
          </cell>
          <cell r="AB46">
            <v>388.1</v>
          </cell>
          <cell r="AC46">
            <v>-4.668123195623652</v>
          </cell>
          <cell r="AD46">
            <v>2.0575822609108618</v>
          </cell>
        </row>
        <row r="47">
          <cell r="Y47" t="str">
            <v>Gastos Generales</v>
          </cell>
          <cell r="Z47">
            <v>272.74812604427001</v>
          </cell>
          <cell r="AA47">
            <v>243.24939164</v>
          </cell>
          <cell r="AB47">
            <v>197.762</v>
          </cell>
          <cell r="AC47">
            <v>-10.815375647890624</v>
          </cell>
          <cell r="AD47">
            <v>-18.699899446128786</v>
          </cell>
        </row>
        <row r="48">
          <cell r="Y48" t="str">
            <v>Transferencias</v>
          </cell>
          <cell r="Z48">
            <v>690.42139540237997</v>
          </cell>
          <cell r="AA48">
            <v>773.034085688</v>
          </cell>
          <cell r="AB48">
            <v>543.59169398799997</v>
          </cell>
          <cell r="AC48">
            <v>11.965546090510859</v>
          </cell>
          <cell r="AD48">
            <v>-29.680760001131958</v>
          </cell>
        </row>
        <row r="49">
          <cell r="Y49" t="str">
            <v>Operación Comercial</v>
          </cell>
          <cell r="Z49">
            <v>297.30740401700001</v>
          </cell>
          <cell r="AA49">
            <v>206.054391686</v>
          </cell>
          <cell r="AB49">
            <v>281.24733361599999</v>
          </cell>
          <cell r="AC49">
            <v>-30.693151632975201</v>
          </cell>
          <cell r="AD49">
            <v>36.491792926493027</v>
          </cell>
        </row>
        <row r="51">
          <cell r="Y51" t="str">
            <v>SERVICIO DE LA DEUDA</v>
          </cell>
          <cell r="Z51">
            <v>31.026147289999997</v>
          </cell>
          <cell r="AA51">
            <v>18.399635302</v>
          </cell>
          <cell r="AB51">
            <v>13.870000000000001</v>
          </cell>
          <cell r="AC51">
            <v>-40.696358042719773</v>
          </cell>
          <cell r="AD51">
            <v>-24.618071106592186</v>
          </cell>
        </row>
        <row r="52">
          <cell r="Y52" t="str">
            <v>Externa</v>
          </cell>
          <cell r="Z52">
            <v>9.5051620000000003</v>
          </cell>
          <cell r="AA52">
            <v>3.1066911350000002</v>
          </cell>
          <cell r="AB52">
            <v>3.8170000000000002</v>
          </cell>
          <cell r="AC52">
            <v>-67.315747643227965</v>
          </cell>
          <cell r="AD52">
            <v>22.863839182391075</v>
          </cell>
        </row>
        <row r="53">
          <cell r="Y53" t="str">
            <v>Interna</v>
          </cell>
          <cell r="Z53">
            <v>21.520985289999999</v>
          </cell>
          <cell r="AA53">
            <v>15.292944167</v>
          </cell>
          <cell r="AB53">
            <v>10.053000000000001</v>
          </cell>
          <cell r="AC53">
            <v>-28.939386552594026</v>
          </cell>
          <cell r="AD53">
            <v>-34.263802376961884</v>
          </cell>
        </row>
        <row r="55">
          <cell r="Y55" t="str">
            <v>INVERSION</v>
          </cell>
          <cell r="Z55">
            <v>2235.8472710000001</v>
          </cell>
          <cell r="AA55">
            <v>2660.3020459999998</v>
          </cell>
          <cell r="AB55">
            <v>2333.1673000000001</v>
          </cell>
          <cell r="AC55">
            <v>18.984068388989694</v>
          </cell>
          <cell r="AD55">
            <v>-12.296902394668896</v>
          </cell>
        </row>
        <row r="57">
          <cell r="Y57" t="str">
            <v>TOTAL CON DEUDA</v>
          </cell>
          <cell r="Z57">
            <v>3926.2468421109998</v>
          </cell>
          <cell r="AA57">
            <v>4281.3150687069992</v>
          </cell>
          <cell r="AB57">
            <v>3757.738327604</v>
          </cell>
          <cell r="AC57">
            <v>9.0434514403860522</v>
          </cell>
          <cell r="AD57">
            <v>-12.229343851143494</v>
          </cell>
        </row>
        <row r="58">
          <cell r="Y58" t="str">
            <v>TOTAL SIN DEUDA</v>
          </cell>
          <cell r="Z58">
            <v>3895.2206948209996</v>
          </cell>
          <cell r="AA58">
            <v>4262.915433404999</v>
          </cell>
          <cell r="AB58">
            <v>3743.8683276040001</v>
          </cell>
          <cell r="AC58">
            <v>9.439638146122963</v>
          </cell>
          <cell r="AD58">
            <v>-12.175871511164615</v>
          </cell>
        </row>
        <row r="63">
          <cell r="Y63" t="str">
            <v>CUADRO No. 1</v>
          </cell>
        </row>
        <row r="64">
          <cell r="Y64" t="str">
            <v>APROPIACIONES 1998 - 2000</v>
          </cell>
        </row>
        <row r="65">
          <cell r="Y65" t="str">
            <v>TOTAL</v>
          </cell>
        </row>
        <row r="66">
          <cell r="Y66" t="str">
            <v>Miles de millones de pesos</v>
          </cell>
        </row>
        <row r="69">
          <cell r="Z69" t="str">
            <v>1998</v>
          </cell>
          <cell r="AA69" t="str">
            <v>1999</v>
          </cell>
          <cell r="AB69" t="str">
            <v>2000</v>
          </cell>
          <cell r="AC69" t="str">
            <v>VARIACION  %</v>
          </cell>
        </row>
        <row r="70">
          <cell r="Y70" t="str">
            <v>CONCEPTO</v>
          </cell>
          <cell r="AC70" t="str">
            <v>99/98</v>
          </cell>
          <cell r="AD70" t="str">
            <v>2000/99</v>
          </cell>
        </row>
        <row r="71">
          <cell r="Z71" t="str">
            <v>(1)</v>
          </cell>
          <cell r="AA71" t="str">
            <v>(2)</v>
          </cell>
          <cell r="AB71" t="str">
            <v>(3)</v>
          </cell>
          <cell r="AC71" t="str">
            <v>(4)=(2/1)</v>
          </cell>
          <cell r="AD71" t="str">
            <v>(5)=(3/2)</v>
          </cell>
        </row>
        <row r="73">
          <cell r="Y73" t="str">
            <v>FUNCIONAMIENTO</v>
          </cell>
          <cell r="Z73">
            <v>19166.990465664006</v>
          </cell>
          <cell r="AA73">
            <v>24146.516261246001</v>
          </cell>
          <cell r="AB73">
            <v>24159.488382104002</v>
          </cell>
          <cell r="AC73">
            <v>25.979695688284398</v>
          </cell>
          <cell r="AD73">
            <v>5.3722535862532617E-2</v>
          </cell>
        </row>
        <row r="75">
          <cell r="Y75" t="str">
            <v>Gastos de Personal</v>
          </cell>
          <cell r="Z75">
            <v>4883.7289875920023</v>
          </cell>
          <cell r="AA75">
            <v>5547.3378181580001</v>
          </cell>
          <cell r="AB75">
            <v>5764.4000000000005</v>
          </cell>
          <cell r="AC75">
            <v>13.588158398060513</v>
          </cell>
          <cell r="AD75">
            <v>3.9129072170707602</v>
          </cell>
        </row>
        <row r="76">
          <cell r="Y76" t="str">
            <v>Gastos Generales</v>
          </cell>
          <cell r="Z76">
            <v>1594.6370406764497</v>
          </cell>
          <cell r="AA76">
            <v>1523.9414520800001</v>
          </cell>
          <cell r="AB76">
            <v>1249.462</v>
          </cell>
          <cell r="AC76">
            <v>-4.433334156496227</v>
          </cell>
          <cell r="AD76">
            <v>-18.011154674306418</v>
          </cell>
        </row>
        <row r="77">
          <cell r="Y77" t="str">
            <v>Transferencias</v>
          </cell>
          <cell r="Z77">
            <v>12391.217033378554</v>
          </cell>
          <cell r="AA77">
            <v>16866.234299322001</v>
          </cell>
          <cell r="AB77">
            <v>16861.091693988001</v>
          </cell>
          <cell r="AC77">
            <v>36.114428904674753</v>
          </cell>
          <cell r="AD77">
            <v>-3.0490536552119085E-2</v>
          </cell>
        </row>
        <row r="78">
          <cell r="Y78" t="str">
            <v>Operación Comercial</v>
          </cell>
          <cell r="Z78">
            <v>297.40740401700003</v>
          </cell>
          <cell r="AA78">
            <v>209.00269168599999</v>
          </cell>
          <cell r="AB78">
            <v>284.53468811599998</v>
          </cell>
          <cell r="AC78">
            <v>-29.72512154604825</v>
          </cell>
          <cell r="AD78">
            <v>36.139245777502829</v>
          </cell>
        </row>
        <row r="80">
          <cell r="Y80" t="str">
            <v>SERVICIO DE LA DEUDA</v>
          </cell>
          <cell r="Z80">
            <v>11320.595227289999</v>
          </cell>
          <cell r="AA80">
            <v>13663.999635302</v>
          </cell>
          <cell r="AB80">
            <v>14944.17</v>
          </cell>
          <cell r="AC80">
            <v>20.700363902799658</v>
          </cell>
          <cell r="AD80">
            <v>9.3689285631315613</v>
          </cell>
        </row>
        <row r="81">
          <cell r="Y81" t="str">
            <v>Externa</v>
          </cell>
          <cell r="Z81">
            <v>2585.6198140000001</v>
          </cell>
          <cell r="AA81">
            <v>3950.8066911349997</v>
          </cell>
          <cell r="AB81">
            <v>4195.1170000000002</v>
          </cell>
          <cell r="AC81">
            <v>52.799211614294947</v>
          </cell>
          <cell r="AD81">
            <v>6.1838082185391441</v>
          </cell>
        </row>
        <row r="82">
          <cell r="Y82" t="str">
            <v>Interna   2/</v>
          </cell>
          <cell r="Z82">
            <v>8734.9754132899998</v>
          </cell>
          <cell r="AA82">
            <v>9713.192944167</v>
          </cell>
          <cell r="AB82">
            <v>10749.053</v>
          </cell>
          <cell r="AC82">
            <v>11.198858435121316</v>
          </cell>
          <cell r="AD82">
            <v>10.664464937403073</v>
          </cell>
        </row>
        <row r="87">
          <cell r="Y87" t="str">
            <v xml:space="preserve">INVERSION </v>
          </cell>
          <cell r="Z87">
            <v>7309.6402225019992</v>
          </cell>
          <cell r="AA87">
            <v>7807.5020459999996</v>
          </cell>
          <cell r="AB87">
            <v>5499.4673000000003</v>
          </cell>
          <cell r="AC87">
            <v>6.8110304795218513</v>
          </cell>
          <cell r="AD87">
            <v>-29.561756531110607</v>
          </cell>
        </row>
        <row r="89">
          <cell r="Y89" t="str">
            <v>TOTAL CON DEUDA</v>
          </cell>
          <cell r="Z89">
            <v>37797.225915456002</v>
          </cell>
          <cell r="AA89">
            <v>45618.017942548002</v>
          </cell>
          <cell r="AB89">
            <v>44603.125682104001</v>
          </cell>
          <cell r="AC89">
            <v>20.691444511259572</v>
          </cell>
          <cell r="AD89">
            <v>-2.2247618511662903</v>
          </cell>
        </row>
        <row r="90">
          <cell r="Y90" t="str">
            <v>TOTAL SIN DEUDA</v>
          </cell>
          <cell r="Z90">
            <v>26476.630688166002</v>
          </cell>
          <cell r="AA90">
            <v>31954.018307246002</v>
          </cell>
          <cell r="AB90">
            <v>29658.955682104002</v>
          </cell>
          <cell r="AC90">
            <v>20.687630853000382</v>
          </cell>
          <cell r="AD90">
            <v>-7.182391281980216</v>
          </cell>
        </row>
        <row r="92">
          <cell r="Y92" t="str">
            <v xml:space="preserve">  1/  Incluye adición por $1.3 mil milllones, traslados por $1.1 mil millones y reducción participación municipios por $223.8 millones</v>
          </cell>
        </row>
        <row r="93">
          <cell r="Y93" t="str">
            <v xml:space="preserve">   2/ Icluye el valor del déficit fiscal por $1.046.6 mil millones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SOCIAL"/>
      <sheetName val="PRES NETO"/>
      <sheetName val="RESUMEN"/>
      <sheetName val="SUPUESTOS"/>
      <sheetName val="TRANSFERENCIAS"/>
      <sheetName val="ICBF"/>
      <sheetName val="SENA"/>
      <sheetName val="SENA2%YPORTAF"/>
      <sheetName val="REZAGOS"/>
      <sheetName val="ICBF3%"/>
      <sheetName val="SENA2%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FERENCIAS"/>
      <sheetName val="RESUOPE"/>
      <sheetName val="APRyPAGO-TRANSFE"/>
      <sheetName val="FINANCIAMIENTO"/>
      <sheetName val="DETALLE-INV"/>
      <sheetName val="EMBI"/>
      <sheetName val="RESUMEN"/>
      <sheetName val="Educa 94-01 miles corrientes"/>
    </sheetNames>
    <sheetDataSet>
      <sheetData sheetId="0" refreshError="1"/>
      <sheetData sheetId="1" refreshError="1">
        <row r="9">
          <cell r="B9" t="str">
            <v>Cuadro 2b</v>
          </cell>
        </row>
        <row r="10">
          <cell r="B10" t="str">
            <v xml:space="preserve">SECTOR PUBLICO NO FINANCIERO </v>
          </cell>
        </row>
        <row r="12">
          <cell r="B12" t="str">
            <v>(MILLONES DE PESOS)</v>
          </cell>
        </row>
        <row r="13">
          <cell r="C13" t="str">
            <v>ESCENARIO CON AJUSTES</v>
          </cell>
          <cell r="H13" t="str">
            <v xml:space="preserve">  </v>
          </cell>
        </row>
        <row r="14">
          <cell r="B14" t="str">
            <v>GOBIERNO NACIONAL</v>
          </cell>
        </row>
        <row r="15">
          <cell r="Y15">
            <v>36504.734179629631</v>
          </cell>
        </row>
        <row r="17">
          <cell r="W17" t="str">
            <v>PORCENTAJE DEL PIB</v>
          </cell>
        </row>
        <row r="18">
          <cell r="E18" t="str">
            <v>CONCEPTOS</v>
          </cell>
          <cell r="H18" t="str">
            <v xml:space="preserve">        1993</v>
          </cell>
          <cell r="I18" t="str">
            <v xml:space="preserve">        1994</v>
          </cell>
          <cell r="J18" t="str">
            <v xml:space="preserve">        1995</v>
          </cell>
          <cell r="K18" t="str">
            <v xml:space="preserve">        1996</v>
          </cell>
          <cell r="L18" t="str">
            <v xml:space="preserve">        1997</v>
          </cell>
          <cell r="M18" t="str">
            <v xml:space="preserve">        1998</v>
          </cell>
          <cell r="N18" t="str">
            <v xml:space="preserve">        1999</v>
          </cell>
          <cell r="O18" t="str">
            <v xml:space="preserve">        2000</v>
          </cell>
          <cell r="P18">
            <v>2001</v>
          </cell>
          <cell r="Q18">
            <v>2002</v>
          </cell>
          <cell r="R18">
            <v>2003</v>
          </cell>
          <cell r="S18">
            <v>2004</v>
          </cell>
          <cell r="T18">
            <v>2005</v>
          </cell>
          <cell r="U18" t="str">
            <v xml:space="preserve">        1993</v>
          </cell>
          <cell r="V18" t="str">
            <v xml:space="preserve">        1994</v>
          </cell>
          <cell r="W18" t="str">
            <v xml:space="preserve">        1995</v>
          </cell>
          <cell r="X18" t="str">
            <v xml:space="preserve">        1996</v>
          </cell>
          <cell r="Y18" t="str">
            <v xml:space="preserve">        1997</v>
          </cell>
          <cell r="Z18" t="str">
            <v xml:space="preserve">        1998</v>
          </cell>
          <cell r="AA18" t="str">
            <v xml:space="preserve">        1999</v>
          </cell>
          <cell r="AB18" t="str">
            <v xml:space="preserve">        2000</v>
          </cell>
        </row>
        <row r="21">
          <cell r="C21" t="str">
            <v xml:space="preserve"> 1.</v>
          </cell>
          <cell r="D21" t="str">
            <v xml:space="preserve"> INGRESOS TOTALES</v>
          </cell>
          <cell r="H21">
            <v>5907600.3079954172</v>
          </cell>
          <cell r="I21">
            <v>7700800</v>
          </cell>
          <cell r="J21">
            <v>9523699.209999999</v>
          </cell>
          <cell r="K21">
            <v>12048768</v>
          </cell>
          <cell r="L21">
            <v>15287795.690864535</v>
          </cell>
          <cell r="M21">
            <v>16883418</v>
          </cell>
          <cell r="N21">
            <v>20104461</v>
          </cell>
          <cell r="O21">
            <v>22954281.374545835</v>
          </cell>
          <cell r="P21">
            <v>26884218.527028114</v>
          </cell>
          <cell r="Q21">
            <v>30400205.534018699</v>
          </cell>
          <cell r="R21">
            <v>33447283.291050017</v>
          </cell>
          <cell r="S21">
            <v>36346372.138895892</v>
          </cell>
          <cell r="T21">
            <v>40860117.549001813</v>
          </cell>
          <cell r="U21">
            <v>13.45751052104413</v>
          </cell>
          <cell r="V21">
            <v>13.281296754577992</v>
          </cell>
          <cell r="W21">
            <v>12.955499297505174</v>
          </cell>
          <cell r="X21">
            <v>13.458728036460998</v>
          </cell>
          <cell r="Y21">
            <v>12.314731967955858</v>
          </cell>
          <cell r="Z21">
            <v>11.844430210932694</v>
          </cell>
          <cell r="AA21">
            <v>13.100613585202014</v>
          </cell>
          <cell r="AB21">
            <v>13.025585863029439</v>
          </cell>
        </row>
        <row r="22">
          <cell r="D22" t="str">
            <v xml:space="preserve"> 1.1.</v>
          </cell>
          <cell r="E22" t="str">
            <v>INGRESOS CORRIENTES</v>
          </cell>
          <cell r="H22">
            <v>5263700.6850998439</v>
          </cell>
          <cell r="I22">
            <v>6861486</v>
          </cell>
          <cell r="J22">
            <v>8461545.209999999</v>
          </cell>
          <cell r="K22">
            <v>10503503</v>
          </cell>
          <cell r="L22">
            <v>13687699.342834629</v>
          </cell>
          <cell r="M22">
            <v>15006976</v>
          </cell>
          <cell r="N22">
            <v>16400237</v>
          </cell>
          <cell r="O22">
            <v>20121494.774545837</v>
          </cell>
          <cell r="P22">
            <v>23540534.267028112</v>
          </cell>
          <cell r="Q22">
            <v>26701514.8384187</v>
          </cell>
          <cell r="R22">
            <v>29623705.342883013</v>
          </cell>
          <cell r="S22">
            <v>32256610.720940348</v>
          </cell>
          <cell r="T22">
            <v>36473628.937412955</v>
          </cell>
          <cell r="U22">
            <v>11.990707504955546</v>
          </cell>
          <cell r="V22">
            <v>11.833761653773937</v>
          </cell>
          <cell r="W22">
            <v>11.510605344282316</v>
          </cell>
          <cell r="X22">
            <v>11.732634432595283</v>
          </cell>
          <cell r="Y22">
            <v>11.025811181248315</v>
          </cell>
          <cell r="Z22">
            <v>10.528026961669838</v>
          </cell>
          <cell r="AA22">
            <v>10.686840479967742</v>
          </cell>
          <cell r="AB22">
            <v>11.418099029185171</v>
          </cell>
        </row>
        <row r="23">
          <cell r="E23" t="str">
            <v xml:space="preserve">  1.1.1.</v>
          </cell>
          <cell r="F23" t="str">
            <v>TRIBUTARIOS</v>
          </cell>
          <cell r="H23">
            <v>5051354.6850998439</v>
          </cell>
          <cell r="I23">
            <v>6731364</v>
          </cell>
          <cell r="J23">
            <v>8229679.2799999993</v>
          </cell>
          <cell r="K23">
            <v>10171715</v>
          </cell>
          <cell r="L23">
            <v>13148299.554000001</v>
          </cell>
          <cell r="M23">
            <v>14825238</v>
          </cell>
          <cell r="N23">
            <v>16128233</v>
          </cell>
          <cell r="O23">
            <v>19382413.840017654</v>
          </cell>
          <cell r="P23">
            <v>23059998.070563033</v>
          </cell>
          <cell r="Q23">
            <v>26545378.694288172</v>
          </cell>
          <cell r="R23">
            <v>29431895.680207804</v>
          </cell>
          <cell r="S23">
            <v>32037180.466513693</v>
          </cell>
          <cell r="T23">
            <v>36222600.726463035</v>
          </cell>
          <cell r="U23">
            <v>11.506983424090755</v>
          </cell>
          <cell r="V23">
            <v>11.60934485340265</v>
          </cell>
          <cell r="W23">
            <v>11.195188107031038</v>
          </cell>
          <cell r="X23">
            <v>11.362020237205238</v>
          </cell>
          <cell r="Y23">
            <v>10.591310095716423</v>
          </cell>
          <cell r="Z23">
            <v>10.400530085286485</v>
          </cell>
          <cell r="AA23">
            <v>10.509595275650685</v>
          </cell>
          <cell r="AB23">
            <v>10.998701792768076</v>
          </cell>
        </row>
        <row r="24">
          <cell r="F24" t="str">
            <v>Renta</v>
          </cell>
          <cell r="H24">
            <v>2053778</v>
          </cell>
          <cell r="I24">
            <v>2726730</v>
          </cell>
          <cell r="J24">
            <v>3257473</v>
          </cell>
          <cell r="K24">
            <v>3637291</v>
          </cell>
          <cell r="L24">
            <v>5081160.7374290004</v>
          </cell>
          <cell r="M24">
            <v>5764752</v>
          </cell>
          <cell r="N24">
            <v>6035064</v>
          </cell>
          <cell r="O24">
            <v>6761800</v>
          </cell>
          <cell r="P24">
            <v>7864403.8464191798</v>
          </cell>
          <cell r="Q24">
            <v>9076043.5092593804</v>
          </cell>
          <cell r="R24">
            <v>10943170.717495337</v>
          </cell>
          <cell r="S24">
            <v>12377808.872159338</v>
          </cell>
          <cell r="T24">
            <v>14011512.910577733</v>
          </cell>
          <cell r="U24">
            <v>4.6785052478046572</v>
          </cell>
          <cell r="V24">
            <v>4.7026945641505362</v>
          </cell>
          <cell r="W24">
            <v>4.4312811894383719</v>
          </cell>
          <cell r="X24">
            <v>4.0629307791856615</v>
          </cell>
          <cell r="Y24">
            <v>4.0930120883896057</v>
          </cell>
          <cell r="Z24">
            <v>4.044216801795387</v>
          </cell>
          <cell r="AA24">
            <v>3.9326118430115393</v>
          </cell>
          <cell r="AB24">
            <v>3.8370361089282898</v>
          </cell>
        </row>
        <row r="25">
          <cell r="F25" t="str">
            <v>Ventas internas</v>
          </cell>
          <cell r="H25">
            <v>1270304</v>
          </cell>
          <cell r="I25">
            <v>1688410</v>
          </cell>
          <cell r="J25">
            <v>2064330</v>
          </cell>
          <cell r="K25">
            <v>2804742</v>
          </cell>
          <cell r="L25">
            <v>3829700</v>
          </cell>
          <cell r="M25">
            <v>4037970</v>
          </cell>
          <cell r="N25">
            <v>3993819</v>
          </cell>
          <cell r="O25">
            <v>5222366.5599999996</v>
          </cell>
          <cell r="P25">
            <v>6360920.4053122215</v>
          </cell>
          <cell r="Q25">
            <v>7480264.3391452357</v>
          </cell>
          <cell r="R25">
            <v>8614424.9488249905</v>
          </cell>
          <cell r="S25">
            <v>9854902.0121063925</v>
          </cell>
          <cell r="T25">
            <v>11274007.752722001</v>
          </cell>
          <cell r="U25">
            <v>2.8937518710918355</v>
          </cell>
          <cell r="V25">
            <v>2.91194087022089</v>
          </cell>
          <cell r="W25">
            <v>2.8081972430142361</v>
          </cell>
          <cell r="X25">
            <v>3.1329559827560542</v>
          </cell>
          <cell r="Y25">
            <v>3.084926693902823</v>
          </cell>
          <cell r="Z25">
            <v>2.8328063582172689</v>
          </cell>
          <cell r="AA25">
            <v>2.6024810835882608</v>
          </cell>
          <cell r="AB25">
            <v>2.963472605634538</v>
          </cell>
        </row>
        <row r="26">
          <cell r="F26" t="str">
            <v>Ventas externas</v>
          </cell>
          <cell r="H26">
            <v>811677</v>
          </cell>
          <cell r="I26">
            <v>1083655</v>
          </cell>
          <cell r="J26">
            <v>1412000.57</v>
          </cell>
          <cell r="K26">
            <v>1378928.75</v>
          </cell>
          <cell r="L26">
            <v>2006900</v>
          </cell>
          <cell r="M26">
            <v>2368507</v>
          </cell>
          <cell r="N26">
            <v>1867124</v>
          </cell>
          <cell r="O26">
            <v>2764967</v>
          </cell>
          <cell r="P26">
            <v>2810127.8624632023</v>
          </cell>
          <cell r="Q26">
            <v>3237569.8594494509</v>
          </cell>
          <cell r="R26">
            <v>3969400.4033376002</v>
          </cell>
          <cell r="S26">
            <v>4429317.2790943999</v>
          </cell>
          <cell r="T26">
            <v>4905586.9443504</v>
          </cell>
          <cell r="U26">
            <v>1.8489997964835252</v>
          </cell>
          <cell r="V26">
            <v>1.8689413612328867</v>
          </cell>
          <cell r="W26">
            <v>1.9208053498270774</v>
          </cell>
          <cell r="X26">
            <v>1.5402925035909993</v>
          </cell>
          <cell r="Y26">
            <v>1.6166121059074015</v>
          </cell>
          <cell r="Z26">
            <v>1.6616076120134893</v>
          </cell>
          <cell r="AA26">
            <v>1.2166687801108782</v>
          </cell>
          <cell r="AB26">
            <v>1.5690020732637948</v>
          </cell>
        </row>
        <row r="27">
          <cell r="F27" t="str">
            <v>Aduanas</v>
          </cell>
          <cell r="H27">
            <v>508123</v>
          </cell>
          <cell r="I27">
            <v>718041</v>
          </cell>
          <cell r="J27">
            <v>868730.35</v>
          </cell>
          <cell r="K27">
            <v>912710</v>
          </cell>
          <cell r="L27">
            <v>1240900</v>
          </cell>
          <cell r="M27">
            <v>1646641</v>
          </cell>
          <cell r="N27">
            <v>1360239</v>
          </cell>
          <cell r="O27">
            <v>2110784</v>
          </cell>
          <cell r="P27">
            <v>2253717.4192327252</v>
          </cell>
          <cell r="Q27">
            <v>2597327.7729860581</v>
          </cell>
          <cell r="R27">
            <v>2416436.9338500001</v>
          </cell>
          <cell r="S27">
            <v>2696418.7981499997</v>
          </cell>
          <cell r="T27">
            <v>2986355.6885249997</v>
          </cell>
          <cell r="U27">
            <v>1.1575039376360279</v>
          </cell>
          <cell r="V27">
            <v>1.2383798570218596</v>
          </cell>
          <cell r="W27">
            <v>1.1817714095095224</v>
          </cell>
          <cell r="X27">
            <v>1.0195163245037433</v>
          </cell>
          <cell r="Y27">
            <v>0.99957843550774539</v>
          </cell>
          <cell r="Z27">
            <v>1.1551881501103878</v>
          </cell>
          <cell r="AA27">
            <v>0.88636872794160482</v>
          </cell>
          <cell r="AB27">
            <v>1.197780831457318</v>
          </cell>
        </row>
        <row r="28">
          <cell r="F28" t="str">
            <v>Gasolina</v>
          </cell>
          <cell r="H28">
            <v>319997.68509984389</v>
          </cell>
          <cell r="I28">
            <v>405857</v>
          </cell>
          <cell r="J28">
            <v>465782.39</v>
          </cell>
          <cell r="K28">
            <v>637180.5</v>
          </cell>
          <cell r="L28">
            <v>636400</v>
          </cell>
          <cell r="M28">
            <v>641768</v>
          </cell>
          <cell r="N28">
            <v>799292</v>
          </cell>
          <cell r="O28">
            <v>939040.28001765453</v>
          </cell>
          <cell r="P28">
            <v>1310298</v>
          </cell>
          <cell r="Q28">
            <v>1512491</v>
          </cell>
          <cell r="R28">
            <v>1700369.0592616</v>
          </cell>
          <cell r="S28">
            <v>1948541.6215686558</v>
          </cell>
          <cell r="T28">
            <v>2209797.9160182984</v>
          </cell>
          <cell r="U28">
            <v>0.72895456520858726</v>
          </cell>
          <cell r="V28">
            <v>0.6999671796336433</v>
          </cell>
          <cell r="W28">
            <v>0.63362389900964566</v>
          </cell>
          <cell r="X28">
            <v>0.71174406044138594</v>
          </cell>
          <cell r="Y28">
            <v>0.51263737316232505</v>
          </cell>
          <cell r="Z28">
            <v>0.45022733474998089</v>
          </cell>
          <cell r="AA28">
            <v>0.52084040620354299</v>
          </cell>
          <cell r="AB28">
            <v>0.53286572542309341</v>
          </cell>
        </row>
        <row r="29">
          <cell r="F29" t="str">
            <v>Resto</v>
          </cell>
          <cell r="H29">
            <v>87475</v>
          </cell>
          <cell r="I29">
            <v>108671</v>
          </cell>
          <cell r="J29">
            <v>161362.96999999997</v>
          </cell>
          <cell r="K29">
            <v>171960</v>
          </cell>
          <cell r="L29">
            <v>278838.596571</v>
          </cell>
          <cell r="M29">
            <v>365600</v>
          </cell>
          <cell r="N29">
            <v>1185151</v>
          </cell>
          <cell r="O29">
            <v>1583456</v>
          </cell>
          <cell r="P29">
            <v>1405162.5371357051</v>
          </cell>
          <cell r="Q29">
            <v>1587485.2134480462</v>
          </cell>
          <cell r="R29">
            <v>1213186.6174382728</v>
          </cell>
          <cell r="S29">
            <v>730191.88343491009</v>
          </cell>
          <cell r="T29">
            <v>835339.51426960295</v>
          </cell>
          <cell r="U29">
            <v>0.19926800586612206</v>
          </cell>
          <cell r="V29">
            <v>0.18742102114283515</v>
          </cell>
          <cell r="W29">
            <v>0.21950901623218616</v>
          </cell>
          <cell r="X29">
            <v>0.19208294766318293</v>
          </cell>
          <cell r="Y29">
            <v>0.22461201395730163</v>
          </cell>
          <cell r="Z29">
            <v>0.25648382839997164</v>
          </cell>
          <cell r="AA29">
            <v>0.77227662512890816</v>
          </cell>
          <cell r="AB29">
            <v>0.89854444806104217</v>
          </cell>
        </row>
        <row r="30">
          <cell r="F30" t="str">
            <v>Reforma y Racionalización Tributarias</v>
          </cell>
          <cell r="K30">
            <v>628902.75</v>
          </cell>
          <cell r="L30">
            <v>74400.22</v>
          </cell>
          <cell r="M30">
            <v>0</v>
          </cell>
          <cell r="N30">
            <v>887544</v>
          </cell>
          <cell r="O30">
            <v>0</v>
          </cell>
          <cell r="P30">
            <v>1055368</v>
          </cell>
          <cell r="Q30">
            <v>1054197</v>
          </cell>
          <cell r="R30">
            <v>574907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0.70249763906421159</v>
          </cell>
          <cell r="Y30">
            <v>5.9931384889219175E-2</v>
          </cell>
          <cell r="Z30">
            <v>0</v>
          </cell>
          <cell r="AA30">
            <v>0.57834780966595112</v>
          </cell>
          <cell r="AB30">
            <v>0</v>
          </cell>
        </row>
        <row r="31">
          <cell r="E31" t="str">
            <v xml:space="preserve">  1.1.2.</v>
          </cell>
          <cell r="F31" t="str">
            <v>NO TRIBUTARIOS</v>
          </cell>
          <cell r="H31">
            <v>212346</v>
          </cell>
          <cell r="I31">
            <v>130122</v>
          </cell>
          <cell r="J31">
            <v>231865.93</v>
          </cell>
          <cell r="K31">
            <v>331788</v>
          </cell>
          <cell r="L31">
            <v>539399.78883462772</v>
          </cell>
          <cell r="M31">
            <v>181738</v>
          </cell>
          <cell r="N31">
            <v>272004</v>
          </cell>
          <cell r="O31">
            <v>739080.93452818377</v>
          </cell>
          <cell r="P31">
            <v>480536.19646507886</v>
          </cell>
          <cell r="Q31">
            <v>156136.14413052661</v>
          </cell>
          <cell r="R31">
            <v>191809.66267521112</v>
          </cell>
          <cell r="S31">
            <v>219430.25442665338</v>
          </cell>
          <cell r="T31">
            <v>251028.21094991729</v>
          </cell>
          <cell r="U31">
            <v>0.48372408086479063</v>
          </cell>
          <cell r="V31">
            <v>0.22441680037128575</v>
          </cell>
          <cell r="W31">
            <v>0.31541723725127863</v>
          </cell>
          <cell r="X31">
            <v>0.37061419539004498</v>
          </cell>
          <cell r="Y31">
            <v>0.43450108553189259</v>
          </cell>
          <cell r="Z31">
            <v>0.12749687638335352</v>
          </cell>
          <cell r="AA31">
            <v>0.17724520431705626</v>
          </cell>
          <cell r="AB31">
            <v>0.41939723641709403</v>
          </cell>
        </row>
        <row r="32">
          <cell r="F32" t="str">
            <v>Contribución hidrocarburos</v>
          </cell>
          <cell r="H32">
            <v>92000</v>
          </cell>
          <cell r="I32">
            <v>115700</v>
          </cell>
          <cell r="J32">
            <v>172307.49</v>
          </cell>
          <cell r="K32">
            <v>267843</v>
          </cell>
          <cell r="L32">
            <v>278800</v>
          </cell>
          <cell r="M32">
            <v>41269</v>
          </cell>
          <cell r="N32">
            <v>14000</v>
          </cell>
          <cell r="O32">
            <v>58186.551473012805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0.20957595358311781</v>
          </cell>
          <cell r="V32">
            <v>0.19954368825377539</v>
          </cell>
          <cell r="W32">
            <v>0.23439731940566821</v>
          </cell>
          <cell r="X32">
            <v>0.29918628140817577</v>
          </cell>
          <cell r="Y32">
            <v>0.22458092337783822</v>
          </cell>
          <cell r="Z32">
            <v>2.8951945060827218E-2</v>
          </cell>
          <cell r="AA32">
            <v>9.1227807695430495E-3</v>
          </cell>
          <cell r="AB32">
            <v>3.3018412117478295E-2</v>
          </cell>
        </row>
        <row r="33">
          <cell r="F33" t="str">
            <v xml:space="preserve">Resto </v>
          </cell>
          <cell r="H33">
            <v>120346</v>
          </cell>
          <cell r="I33">
            <v>14422</v>
          </cell>
          <cell r="J33">
            <v>59558.44</v>
          </cell>
          <cell r="K33">
            <v>63945</v>
          </cell>
          <cell r="L33">
            <v>260599.78883462772</v>
          </cell>
          <cell r="M33">
            <v>140469</v>
          </cell>
          <cell r="N33">
            <v>258004</v>
          </cell>
          <cell r="O33">
            <v>680894.383055171</v>
          </cell>
          <cell r="P33">
            <v>480536.19646507886</v>
          </cell>
          <cell r="Q33">
            <v>156136.14413052661</v>
          </cell>
          <cell r="R33">
            <v>191809.66267521112</v>
          </cell>
          <cell r="S33">
            <v>219430.25442665338</v>
          </cell>
          <cell r="T33">
            <v>251028.21094991729</v>
          </cell>
          <cell r="U33">
            <v>0.27414812728167276</v>
          </cell>
          <cell r="V33">
            <v>2.4873112117510362E-2</v>
          </cell>
          <cell r="W33">
            <v>8.1019917845610356E-2</v>
          </cell>
          <cell r="X33">
            <v>7.1427913981869234E-2</v>
          </cell>
          <cell r="Y33">
            <v>0.20992016215405432</v>
          </cell>
          <cell r="Z33">
            <v>9.85449313225263E-2</v>
          </cell>
          <cell r="AA33">
            <v>0.16812242354751319</v>
          </cell>
          <cell r="AB33">
            <v>0.38637882429961579</v>
          </cell>
        </row>
        <row r="34">
          <cell r="D34" t="str">
            <v xml:space="preserve"> 1.2.</v>
          </cell>
          <cell r="E34" t="str">
            <v>CONTRIBUCIONES PARAFISCALES</v>
          </cell>
          <cell r="H34">
            <v>81799.62289557296</v>
          </cell>
          <cell r="I34">
            <v>219100</v>
          </cell>
          <cell r="J34">
            <v>259554</v>
          </cell>
          <cell r="U34">
            <v>0.18633949968564281</v>
          </cell>
          <cell r="V34">
            <v>0.37787400256181675</v>
          </cell>
          <cell r="W34">
            <v>0.35308251452690081</v>
          </cell>
        </row>
        <row r="35">
          <cell r="D35" t="str">
            <v xml:space="preserve"> 1.3.</v>
          </cell>
          <cell r="E35" t="str">
            <v>FONDOS ESPECIALES</v>
          </cell>
          <cell r="K35">
            <v>400315</v>
          </cell>
          <cell r="L35">
            <v>382093.34802990541</v>
          </cell>
          <cell r="M35">
            <v>386363</v>
          </cell>
          <cell r="N35">
            <v>539961</v>
          </cell>
          <cell r="O35">
            <v>604451</v>
          </cell>
          <cell r="P35">
            <v>758201</v>
          </cell>
          <cell r="Q35">
            <v>856056</v>
          </cell>
          <cell r="R35">
            <v>1059783.7867870014</v>
          </cell>
          <cell r="S35">
            <v>1202635.0115191403</v>
          </cell>
          <cell r="T35">
            <v>1367601.312581595</v>
          </cell>
          <cell r="U35">
            <v>0</v>
          </cell>
          <cell r="V35">
            <v>0</v>
          </cell>
          <cell r="W35">
            <v>0</v>
          </cell>
          <cell r="X35">
            <v>0.44716030003365359</v>
          </cell>
          <cell r="Y35">
            <v>0.30778650257204399</v>
          </cell>
          <cell r="Z35">
            <v>0.27104994910311336</v>
          </cell>
          <cell r="AA35">
            <v>0.35185327336451672</v>
          </cell>
          <cell r="AB35">
            <v>0.34300043081395692</v>
          </cell>
        </row>
        <row r="36">
          <cell r="D36" t="str">
            <v xml:space="preserve"> 1.4.</v>
          </cell>
          <cell r="E36" t="str">
            <v>OTROS DE CAPITAL</v>
          </cell>
          <cell r="H36">
            <v>562100</v>
          </cell>
          <cell r="I36">
            <v>620214</v>
          </cell>
          <cell r="J36">
            <v>802600</v>
          </cell>
          <cell r="K36">
            <v>1144950</v>
          </cell>
          <cell r="L36">
            <v>1218003</v>
          </cell>
          <cell r="M36">
            <v>1490079</v>
          </cell>
          <cell r="N36">
            <v>3164263</v>
          </cell>
          <cell r="O36">
            <v>2228335.5999999996</v>
          </cell>
          <cell r="P36">
            <v>2585483.2600000012</v>
          </cell>
          <cell r="Q36">
            <v>2842634.6956000007</v>
          </cell>
          <cell r="R36">
            <v>2763794.1613799995</v>
          </cell>
          <cell r="S36">
            <v>2887126.4064364014</v>
          </cell>
          <cell r="T36">
            <v>3018887.299007263</v>
          </cell>
          <cell r="U36">
            <v>1.2804635164029405</v>
          </cell>
          <cell r="V36">
            <v>1.0696610982422392</v>
          </cell>
          <cell r="W36">
            <v>1.0918114386959576</v>
          </cell>
          <cell r="X36">
            <v>1.2789333038320616</v>
          </cell>
          <cell r="Y36">
            <v>0.98113428413549886</v>
          </cell>
          <cell r="Z36">
            <v>1.0453533001597413</v>
          </cell>
          <cell r="AA36">
            <v>2.0619198318697571</v>
          </cell>
          <cell r="AB36">
            <v>1.2644864030303153</v>
          </cell>
        </row>
        <row r="37">
          <cell r="E37" t="str">
            <v>Rendimientos financieros</v>
          </cell>
          <cell r="H37">
            <v>121900</v>
          </cell>
          <cell r="I37">
            <v>125100</v>
          </cell>
          <cell r="J37">
            <v>141300</v>
          </cell>
          <cell r="K37">
            <v>293738</v>
          </cell>
          <cell r="L37">
            <v>318811.99</v>
          </cell>
          <cell r="M37">
            <v>291800</v>
          </cell>
          <cell r="N37">
            <v>320558</v>
          </cell>
          <cell r="O37">
            <v>494497</v>
          </cell>
          <cell r="P37">
            <v>559493</v>
          </cell>
          <cell r="Q37">
            <v>626156</v>
          </cell>
          <cell r="R37">
            <v>657463.80000000005</v>
          </cell>
          <cell r="S37">
            <v>683762.35200000007</v>
          </cell>
          <cell r="T37">
            <v>711112.84608000005</v>
          </cell>
          <cell r="U37">
            <v>0.27768813849763108</v>
          </cell>
          <cell r="V37">
            <v>0.2157555350090519</v>
          </cell>
          <cell r="W37">
            <v>0.19221649176144878</v>
          </cell>
          <cell r="X37">
            <v>0.3281115426883463</v>
          </cell>
          <cell r="Y37">
            <v>0.25681166104062458</v>
          </cell>
          <cell r="Z37">
            <v>0.2047100140238286</v>
          </cell>
          <cell r="AA37">
            <v>0.20888431128022719</v>
          </cell>
          <cell r="AB37">
            <v>0.28060617657379883</v>
          </cell>
        </row>
        <row r="38">
          <cell r="E38" t="str">
            <v>Excedentes financieros</v>
          </cell>
          <cell r="H38">
            <v>154960</v>
          </cell>
          <cell r="I38">
            <v>220000</v>
          </cell>
          <cell r="J38">
            <v>428800</v>
          </cell>
          <cell r="K38">
            <v>550000</v>
          </cell>
          <cell r="L38">
            <v>635803</v>
          </cell>
          <cell r="M38">
            <v>712766</v>
          </cell>
          <cell r="N38">
            <v>2645009</v>
          </cell>
          <cell r="O38">
            <v>1515273.0000000002</v>
          </cell>
          <cell r="P38">
            <v>1779006.8400000003</v>
          </cell>
          <cell r="Q38">
            <v>1940644.1904000002</v>
          </cell>
          <cell r="R38">
            <v>1816704.1309200004</v>
          </cell>
          <cell r="S38">
            <v>1902152.7747580006</v>
          </cell>
          <cell r="T38">
            <v>1994514.7220617256</v>
          </cell>
          <cell r="U38">
            <v>0.35299880181782534</v>
          </cell>
          <cell r="V38">
            <v>0.37942620065540705</v>
          </cell>
          <cell r="W38">
            <v>0.58331515688116953</v>
          </cell>
          <cell r="X38">
            <v>0.61436160278408125</v>
          </cell>
          <cell r="Y38">
            <v>0.51215647355236615</v>
          </cell>
          <cell r="Z38">
            <v>0.50003542788111111</v>
          </cell>
          <cell r="AA38">
            <v>1.7235598028905921</v>
          </cell>
          <cell r="AB38">
            <v>0.85985347331836159</v>
          </cell>
        </row>
        <row r="39">
          <cell r="F39" t="str">
            <v>Ecopetrol</v>
          </cell>
          <cell r="H39">
            <v>110000</v>
          </cell>
          <cell r="I39">
            <v>139000</v>
          </cell>
          <cell r="J39">
            <v>194020</v>
          </cell>
          <cell r="K39">
            <v>226224</v>
          </cell>
          <cell r="L39">
            <v>223000</v>
          </cell>
          <cell r="M39">
            <v>279000</v>
          </cell>
          <cell r="N39">
            <v>279000</v>
          </cell>
          <cell r="O39">
            <v>674000</v>
          </cell>
          <cell r="P39">
            <v>311674</v>
          </cell>
          <cell r="Q39">
            <v>340633.9</v>
          </cell>
          <cell r="R39">
            <v>136800</v>
          </cell>
          <cell r="S39">
            <v>156499.25380120002</v>
          </cell>
          <cell r="T39">
            <v>179035.06026665284</v>
          </cell>
          <cell r="U39">
            <v>0.25057994450155385</v>
          </cell>
          <cell r="V39">
            <v>0.23972837223227988</v>
          </cell>
          <cell r="W39">
            <v>0.26393378437053289</v>
          </cell>
          <cell r="X39">
            <v>0.25269698041495636</v>
          </cell>
          <cell r="Y39">
            <v>0.17963251762287635</v>
          </cell>
          <cell r="Z39">
            <v>0.19573027386102868</v>
          </cell>
          <cell r="AA39">
            <v>0.18180398819303648</v>
          </cell>
          <cell r="AB39">
            <v>0.38246655290272824</v>
          </cell>
        </row>
        <row r="40">
          <cell r="F40" t="str">
            <v>Resto</v>
          </cell>
          <cell r="H40">
            <v>44960</v>
          </cell>
          <cell r="I40">
            <v>81000</v>
          </cell>
          <cell r="J40">
            <v>234780</v>
          </cell>
          <cell r="K40">
            <v>323776</v>
          </cell>
          <cell r="L40">
            <v>412803</v>
          </cell>
          <cell r="M40">
            <v>433766</v>
          </cell>
          <cell r="N40">
            <v>2366009</v>
          </cell>
          <cell r="O40">
            <v>841273.00000000023</v>
          </cell>
          <cell r="P40">
            <v>1467332.8400000003</v>
          </cell>
          <cell r="Q40">
            <v>1600010.2904000003</v>
          </cell>
          <cell r="R40">
            <v>1679904.1309200004</v>
          </cell>
          <cell r="S40">
            <v>1745653.5209568006</v>
          </cell>
          <cell r="T40">
            <v>1815479.6617950727</v>
          </cell>
          <cell r="U40">
            <v>0.10241885731627148</v>
          </cell>
          <cell r="V40">
            <v>0.13969782842312711</v>
          </cell>
          <cell r="W40">
            <v>0.31938137251063659</v>
          </cell>
          <cell r="X40">
            <v>0.36166462236912489</v>
          </cell>
          <cell r="Y40">
            <v>0.3325239559294898</v>
          </cell>
          <cell r="Z40">
            <v>0.30430515402008235</v>
          </cell>
          <cell r="AA40">
            <v>1.5417558146975556</v>
          </cell>
          <cell r="AB40">
            <v>0.47738692041563341</v>
          </cell>
        </row>
        <row r="41">
          <cell r="E41" t="str">
            <v>Recuperación de cartera</v>
          </cell>
          <cell r="H41">
            <v>66700</v>
          </cell>
          <cell r="I41">
            <v>55200</v>
          </cell>
          <cell r="J41">
            <v>5900</v>
          </cell>
          <cell r="K41">
            <v>8100</v>
          </cell>
          <cell r="L41">
            <v>75800</v>
          </cell>
          <cell r="M41">
            <v>75100</v>
          </cell>
          <cell r="N41">
            <v>3481</v>
          </cell>
          <cell r="O41">
            <v>3829.1000000000004</v>
          </cell>
          <cell r="P41">
            <v>4332</v>
          </cell>
          <cell r="Q41">
            <v>4887</v>
          </cell>
          <cell r="R41">
            <v>5131.3500000000004</v>
          </cell>
          <cell r="S41">
            <v>5336.6040000000003</v>
          </cell>
          <cell r="T41">
            <v>5550.0681600000007</v>
          </cell>
          <cell r="U41">
            <v>0.1519425663477604</v>
          </cell>
          <cell r="V41">
            <v>9.5201483073538498E-2</v>
          </cell>
          <cell r="W41">
            <v>8.0260247798481822E-3</v>
          </cell>
          <cell r="X41">
            <v>9.0478708773655617E-3</v>
          </cell>
          <cell r="Y41">
            <v>6.1058945452080841E-2</v>
          </cell>
          <cell r="Z41">
            <v>5.2685819236427442E-2</v>
          </cell>
          <cell r="AA41">
            <v>2.2683142756270967E-3</v>
          </cell>
          <cell r="AB41">
            <v>2.1728526375665233E-3</v>
          </cell>
        </row>
        <row r="42">
          <cell r="E42" t="str">
            <v>Reintegros y recursos no apropiados</v>
          </cell>
          <cell r="H42">
            <v>78400</v>
          </cell>
          <cell r="I42">
            <v>171400</v>
          </cell>
          <cell r="J42">
            <v>226600</v>
          </cell>
          <cell r="K42">
            <v>192000</v>
          </cell>
          <cell r="L42">
            <v>83188.009999999995</v>
          </cell>
          <cell r="M42">
            <v>199903</v>
          </cell>
          <cell r="N42">
            <v>190017</v>
          </cell>
          <cell r="O42">
            <v>209018.7</v>
          </cell>
          <cell r="P42">
            <v>236476.19600000003</v>
          </cell>
          <cell r="Q42">
            <v>264401.76776000008</v>
          </cell>
          <cell r="R42">
            <v>277621.85614800011</v>
          </cell>
          <cell r="S42">
            <v>288726.73039392009</v>
          </cell>
          <cell r="T42">
            <v>300275.79960967693</v>
          </cell>
          <cell r="U42">
            <v>0.17859516044474388</v>
          </cell>
          <cell r="V42">
            <v>0.29560750360153071</v>
          </cell>
          <cell r="W42">
            <v>0.30825376527349113</v>
          </cell>
          <cell r="X42">
            <v>0.21446805042644293</v>
          </cell>
          <cell r="Y42">
            <v>6.7010186871466426E-2</v>
          </cell>
          <cell r="Z42">
            <v>0.14024039045032696</v>
          </cell>
          <cell r="AA42">
            <v>0.12382024524901869</v>
          </cell>
          <cell r="AB42">
            <v>0.11860929032820398</v>
          </cell>
        </row>
        <row r="43">
          <cell r="E43" t="str">
            <v xml:space="preserve">Resto </v>
          </cell>
          <cell r="H43">
            <v>140140</v>
          </cell>
          <cell r="I43">
            <v>48514</v>
          </cell>
          <cell r="J43">
            <v>0</v>
          </cell>
          <cell r="K43">
            <v>101112</v>
          </cell>
          <cell r="L43">
            <v>104400</v>
          </cell>
          <cell r="M43">
            <v>210510</v>
          </cell>
          <cell r="N43">
            <v>5198</v>
          </cell>
          <cell r="O43">
            <v>5717.8</v>
          </cell>
          <cell r="P43">
            <v>6175.2240000000002</v>
          </cell>
          <cell r="Q43">
            <v>6545.7374400000008</v>
          </cell>
          <cell r="R43">
            <v>6873.0243120000014</v>
          </cell>
          <cell r="S43">
            <v>7147.9452844800016</v>
          </cell>
          <cell r="T43">
            <v>7433.8630958592021</v>
          </cell>
          <cell r="U43">
            <v>0.31923884929497964</v>
          </cell>
          <cell r="V43">
            <v>8.3670375902710981E-2</v>
          </cell>
          <cell r="W43">
            <v>0</v>
          </cell>
          <cell r="X43">
            <v>0.11294423705582549</v>
          </cell>
          <cell r="Y43">
            <v>8.4097017218960943E-2</v>
          </cell>
          <cell r="Z43">
            <v>0.14768164856804714</v>
          </cell>
          <cell r="AA43">
            <v>3.3871581742917693E-3</v>
          </cell>
          <cell r="AB43">
            <v>3.2446101723845981E-3</v>
          </cell>
        </row>
        <row r="45">
          <cell r="C45" t="str">
            <v xml:space="preserve"> 2.</v>
          </cell>
          <cell r="D45" t="str">
            <v xml:space="preserve"> PAGOS TOTALES</v>
          </cell>
          <cell r="H45">
            <v>6046333.0410558749</v>
          </cell>
          <cell r="I45">
            <v>8498337</v>
          </cell>
          <cell r="J45">
            <v>11290300</v>
          </cell>
          <cell r="K45">
            <v>15363198.08</v>
          </cell>
          <cell r="L45">
            <v>19589241</v>
          </cell>
          <cell r="M45">
            <v>23492406</v>
          </cell>
          <cell r="N45">
            <v>27734235</v>
          </cell>
          <cell r="O45">
            <v>31690348.102001004</v>
          </cell>
          <cell r="P45">
            <v>34233070.352725402</v>
          </cell>
          <cell r="Q45">
            <v>38373303.230387703</v>
          </cell>
          <cell r="R45">
            <v>41980882.71451927</v>
          </cell>
          <cell r="S45">
            <v>45846335.122750215</v>
          </cell>
          <cell r="T45">
            <v>51033025.458530419</v>
          </cell>
          <cell r="U45">
            <v>13.773543616960843</v>
          </cell>
          <cell r="V45">
            <v>14.656780544542137</v>
          </cell>
          <cell r="W45">
            <v>15.35868263930846</v>
          </cell>
          <cell r="X45">
            <v>17.161016356942035</v>
          </cell>
          <cell r="Y45">
            <v>15.779662238346509</v>
          </cell>
          <cell r="Z45">
            <v>16.48091419367195</v>
          </cell>
          <cell r="AA45">
            <v>18.07238183685627</v>
          </cell>
          <cell r="AB45">
            <v>17.982935013145163</v>
          </cell>
        </row>
        <row r="46">
          <cell r="D46" t="str">
            <v xml:space="preserve"> 2.1.</v>
          </cell>
          <cell r="E46" t="str">
            <v xml:space="preserve"> PAGOS CORRIENTES</v>
          </cell>
          <cell r="H46">
            <v>5073285.0410558749</v>
          </cell>
          <cell r="I46">
            <v>7159337</v>
          </cell>
          <cell r="J46">
            <v>9544400</v>
          </cell>
          <cell r="K46">
            <v>13046998.08</v>
          </cell>
          <cell r="L46">
            <v>16419841</v>
          </cell>
          <cell r="M46">
            <v>21212186</v>
          </cell>
          <cell r="N46">
            <v>25711137</v>
          </cell>
          <cell r="O46">
            <v>29337897.772421002</v>
          </cell>
          <cell r="P46">
            <v>32081049.352725405</v>
          </cell>
          <cell r="Q46">
            <v>36160675.230387703</v>
          </cell>
          <cell r="R46">
            <v>39158525.664519273</v>
          </cell>
          <cell r="S46">
            <v>42617558.652750216</v>
          </cell>
          <cell r="T46">
            <v>47339305.178530417</v>
          </cell>
          <cell r="U46">
            <v>11.556940763894042</v>
          </cell>
          <cell r="V46">
            <v>12.347454714189453</v>
          </cell>
          <cell r="W46">
            <v>12.983659476064913</v>
          </cell>
          <cell r="X46">
            <v>14.573772094453874</v>
          </cell>
          <cell r="Y46">
            <v>13.226625012544069</v>
          </cell>
          <cell r="Z46">
            <v>14.881243637889172</v>
          </cell>
          <cell r="AA46">
            <v>16.75407615619191</v>
          </cell>
          <cell r="AB46">
            <v>16.648018739511112</v>
          </cell>
        </row>
        <row r="47">
          <cell r="E47" t="str">
            <v xml:space="preserve"> 2.1.1.</v>
          </cell>
          <cell r="F47" t="str">
            <v xml:space="preserve"> Interes deuda Externa</v>
          </cell>
          <cell r="H47">
            <v>338748</v>
          </cell>
          <cell r="I47">
            <v>375230</v>
          </cell>
          <cell r="J47">
            <v>383400</v>
          </cell>
          <cell r="K47">
            <v>467078</v>
          </cell>
          <cell r="L47">
            <v>617500</v>
          </cell>
          <cell r="M47">
            <v>889000</v>
          </cell>
          <cell r="N47">
            <v>1417360</v>
          </cell>
          <cell r="O47">
            <v>2280777.8724210002</v>
          </cell>
          <cell r="P47">
            <v>2554433</v>
          </cell>
          <cell r="Q47">
            <v>3248517</v>
          </cell>
          <cell r="R47">
            <v>2777321.1498819999</v>
          </cell>
          <cell r="S47">
            <v>3084712.2691718875</v>
          </cell>
          <cell r="T47">
            <v>3426119.7874645363</v>
          </cell>
          <cell r="U47">
            <v>0.77166777309102164</v>
          </cell>
          <cell r="V47">
            <v>0.64714587850876526</v>
          </cell>
          <cell r="W47">
            <v>0.52155557637182925</v>
          </cell>
          <cell r="X47">
            <v>0.52173597946396932</v>
          </cell>
          <cell r="Y47">
            <v>0.49741291314854769</v>
          </cell>
          <cell r="Z47">
            <v>0.62367101599446062</v>
          </cell>
          <cell r="AA47">
            <v>0.92359032510853833</v>
          </cell>
          <cell r="AB47">
            <v>1.2942451792309768</v>
          </cell>
        </row>
        <row r="48">
          <cell r="E48" t="str">
            <v xml:space="preserve"> 2.1.2.</v>
          </cell>
          <cell r="F48" t="str">
            <v xml:space="preserve"> Interes deuda Interna</v>
          </cell>
          <cell r="H48">
            <v>243638</v>
          </cell>
          <cell r="I48">
            <v>404920</v>
          </cell>
          <cell r="J48">
            <v>652700</v>
          </cell>
          <cell r="K48">
            <v>1411444</v>
          </cell>
          <cell r="L48">
            <v>1832800</v>
          </cell>
          <cell r="M48">
            <v>3201700</v>
          </cell>
          <cell r="N48">
            <v>3535289</v>
          </cell>
          <cell r="O48">
            <v>4814374.9000000004</v>
          </cell>
          <cell r="P48">
            <v>4087899</v>
          </cell>
          <cell r="Q48">
            <v>4167775</v>
          </cell>
          <cell r="R48">
            <v>5441978.6862513637</v>
          </cell>
          <cell r="S48">
            <v>6082000.8508751765</v>
          </cell>
          <cell r="T48">
            <v>7184995.5533625428</v>
          </cell>
          <cell r="U48">
            <v>0.55500724107699628</v>
          </cell>
          <cell r="V48">
            <v>0.69835116895176097</v>
          </cell>
          <cell r="W48">
            <v>0.8878959955604927</v>
          </cell>
          <cell r="X48">
            <v>1.5766127237817722</v>
          </cell>
          <cell r="Y48">
            <v>1.4763698578439808</v>
          </cell>
          <cell r="Z48">
            <v>2.2461276624403426</v>
          </cell>
          <cell r="AA48">
            <v>2.3036904645697911</v>
          </cell>
          <cell r="AB48">
            <v>2.7319545584338529</v>
          </cell>
        </row>
        <row r="49">
          <cell r="E49" t="str">
            <v xml:space="preserve"> 2.1.3.</v>
          </cell>
          <cell r="F49" t="str">
            <v xml:space="preserve"> Otros</v>
          </cell>
          <cell r="H49">
            <v>4490899.0410558749</v>
          </cell>
          <cell r="I49">
            <v>6379187</v>
          </cell>
          <cell r="J49">
            <v>8508300</v>
          </cell>
          <cell r="K49">
            <v>11168476.08</v>
          </cell>
          <cell r="L49">
            <v>13969541</v>
          </cell>
          <cell r="M49">
            <v>17121486</v>
          </cell>
          <cell r="N49">
            <v>20758488</v>
          </cell>
          <cell r="O49">
            <v>22242745</v>
          </cell>
          <cell r="P49">
            <v>25438717.352725405</v>
          </cell>
          <cell r="Q49">
            <v>28744383.230387703</v>
          </cell>
          <cell r="R49">
            <v>30939225.828385908</v>
          </cell>
          <cell r="S49">
            <v>33450845.532703154</v>
          </cell>
          <cell r="T49">
            <v>36728189.83770334</v>
          </cell>
          <cell r="U49">
            <v>10.230265749726025</v>
          </cell>
          <cell r="V49">
            <v>11.001957666728927</v>
          </cell>
          <cell r="W49">
            <v>11.57420790413259</v>
          </cell>
          <cell r="X49">
            <v>12.475423391208132</v>
          </cell>
          <cell r="Y49">
            <v>11.252842241551541</v>
          </cell>
          <cell r="Z49">
            <v>12.011444959454369</v>
          </cell>
          <cell r="AA49">
            <v>13.526795366513584</v>
          </cell>
          <cell r="AB49">
            <v>12.62181900184628</v>
          </cell>
        </row>
        <row r="50">
          <cell r="F50" t="str">
            <v xml:space="preserve"> 2.1.3.1.</v>
          </cell>
          <cell r="G50" t="str">
            <v xml:space="preserve"> Servicios Personales</v>
          </cell>
          <cell r="H50">
            <v>1092593.0410558751</v>
          </cell>
          <cell r="I50">
            <v>1525331</v>
          </cell>
          <cell r="J50">
            <v>1946082.4</v>
          </cell>
          <cell r="K50">
            <v>2377977.85</v>
          </cell>
          <cell r="L50">
            <v>2848199.6999999997</v>
          </cell>
          <cell r="M50">
            <v>3547894.0000000005</v>
          </cell>
          <cell r="N50">
            <v>4084291.9999999995</v>
          </cell>
          <cell r="O50">
            <v>4453811</v>
          </cell>
          <cell r="P50">
            <v>4821438.6027839063</v>
          </cell>
          <cell r="Q50">
            <v>5294024.3743477929</v>
          </cell>
          <cell r="R50">
            <v>5666457.5972418422</v>
          </cell>
          <cell r="S50">
            <v>5935094.2064066734</v>
          </cell>
          <cell r="T50">
            <v>6315404.7765845414</v>
          </cell>
          <cell r="U50">
            <v>2.4889263962778654</v>
          </cell>
          <cell r="V50">
            <v>2.6306843003268758</v>
          </cell>
          <cell r="W50">
            <v>2.6473399264451558</v>
          </cell>
          <cell r="X50">
            <v>2.6562514242018973</v>
          </cell>
          <cell r="Y50">
            <v>2.2943017166086146</v>
          </cell>
          <cell r="Z50">
            <v>2.4889973629028694</v>
          </cell>
          <cell r="AA50">
            <v>2.661435751057037</v>
          </cell>
          <cell r="AB50">
            <v>2.5273497632793065</v>
          </cell>
        </row>
        <row r="51">
          <cell r="F51" t="str">
            <v xml:space="preserve"> 2.1.3.2.</v>
          </cell>
          <cell r="G51" t="str">
            <v>Operación Comercial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</row>
        <row r="52">
          <cell r="F52" t="str">
            <v xml:space="preserve"> 2.1.3.3.</v>
          </cell>
          <cell r="G52" t="str">
            <v xml:space="preserve"> Transferencias</v>
          </cell>
          <cell r="H52">
            <v>3000623</v>
          </cell>
          <cell r="I52">
            <v>4254181</v>
          </cell>
          <cell r="J52">
            <v>5837260.2000000002</v>
          </cell>
          <cell r="K52">
            <v>7937416.0999999996</v>
          </cell>
          <cell r="L52">
            <v>9799363</v>
          </cell>
          <cell r="M52">
            <v>12259100</v>
          </cell>
          <cell r="N52">
            <v>15462616</v>
          </cell>
          <cell r="O52">
            <v>16633000</v>
          </cell>
          <cell r="P52">
            <v>19372949.384746965</v>
          </cell>
          <cell r="Q52">
            <v>22095485.799481384</v>
          </cell>
          <cell r="R52">
            <v>23800751.239357423</v>
          </cell>
          <cell r="S52">
            <v>25971200.689425431</v>
          </cell>
          <cell r="T52">
            <v>28754312.309958752</v>
          </cell>
          <cell r="U52">
            <v>6.8354176800916919</v>
          </cell>
          <cell r="V52">
            <v>7.337035153320091</v>
          </cell>
          <cell r="W52">
            <v>7.940677120613822</v>
          </cell>
          <cell r="X52">
            <v>8.8662612312003102</v>
          </cell>
          <cell r="Y52">
            <v>7.8936513308989351</v>
          </cell>
          <cell r="Z52">
            <v>8.6002759867015666</v>
          </cell>
          <cell r="AA52">
            <v>10.075861135116334</v>
          </cell>
          <cell r="AB52">
            <v>9.4385254813517481</v>
          </cell>
        </row>
        <row r="53">
          <cell r="F53" t="str">
            <v xml:space="preserve"> 2.1.3.4.</v>
          </cell>
          <cell r="G53" t="str">
            <v>Gastos Generales y otros</v>
          </cell>
          <cell r="H53">
            <v>397683</v>
          </cell>
          <cell r="I53">
            <v>599675</v>
          </cell>
          <cell r="J53">
            <v>724957.4</v>
          </cell>
          <cell r="K53">
            <v>853082.13</v>
          </cell>
          <cell r="L53">
            <v>1321978.2999999998</v>
          </cell>
          <cell r="M53">
            <v>1314492</v>
          </cell>
          <cell r="N53">
            <v>1211580</v>
          </cell>
          <cell r="O53">
            <v>1155934</v>
          </cell>
          <cell r="P53">
            <v>1244329.3651945342</v>
          </cell>
          <cell r="Q53">
            <v>1354873.0565585278</v>
          </cell>
          <cell r="R53">
            <v>1472016.9917866443</v>
          </cell>
          <cell r="S53">
            <v>1544550.6368710471</v>
          </cell>
          <cell r="T53">
            <v>1658472.7511600466</v>
          </cell>
          <cell r="U53">
            <v>0.90592167335646778</v>
          </cell>
          <cell r="V53">
            <v>1.0342382130819601</v>
          </cell>
          <cell r="W53">
            <v>0.98619085707361187</v>
          </cell>
          <cell r="X53">
            <v>0.95291073580592356</v>
          </cell>
          <cell r="Y53">
            <v>1.0648891940439915</v>
          </cell>
          <cell r="Z53">
            <v>0.92217160984993318</v>
          </cell>
          <cell r="AA53">
            <v>0.78949848034021197</v>
          </cell>
          <cell r="AB53">
            <v>0.6559437572152258</v>
          </cell>
        </row>
        <row r="54">
          <cell r="D54" t="str">
            <v xml:space="preserve"> 2.2.</v>
          </cell>
          <cell r="E54" t="str">
            <v xml:space="preserve"> PAGOS DE CAPITAL</v>
          </cell>
          <cell r="H54">
            <v>973048</v>
          </cell>
          <cell r="I54">
            <v>1339000</v>
          </cell>
          <cell r="J54">
            <v>1745900</v>
          </cell>
          <cell r="K54">
            <v>2316200</v>
          </cell>
          <cell r="L54">
            <v>3169400</v>
          </cell>
          <cell r="M54">
            <v>2280220</v>
          </cell>
          <cell r="N54">
            <v>2023098</v>
          </cell>
          <cell r="O54">
            <v>2352450.3295800001</v>
          </cell>
          <cell r="P54">
            <v>2152021</v>
          </cell>
          <cell r="Q54">
            <v>2212628</v>
          </cell>
          <cell r="R54">
            <v>2822357.0500000003</v>
          </cell>
          <cell r="S54">
            <v>3228776.47</v>
          </cell>
          <cell r="T54">
            <v>3693720.2800000003</v>
          </cell>
          <cell r="U54">
            <v>2.2166028530667998</v>
          </cell>
          <cell r="V54">
            <v>2.3093258303526816</v>
          </cell>
          <cell r="W54">
            <v>2.375023163243549</v>
          </cell>
          <cell r="X54">
            <v>2.587244262488162</v>
          </cell>
          <cell r="Y54">
            <v>2.5530372258024405</v>
          </cell>
          <cell r="Z54">
            <v>1.5996705557827773</v>
          </cell>
          <cell r="AA54">
            <v>1.3183056806643574</v>
          </cell>
          <cell r="AB54">
            <v>1.3349162736340496</v>
          </cell>
        </row>
        <row r="55">
          <cell r="E55" t="str">
            <v xml:space="preserve"> 2.2.1.</v>
          </cell>
          <cell r="F55" t="str">
            <v xml:space="preserve"> Formación bruta de Capital Fijo</v>
          </cell>
          <cell r="H55">
            <v>973048</v>
          </cell>
          <cell r="I55">
            <v>1309000</v>
          </cell>
          <cell r="J55">
            <v>1745900</v>
          </cell>
          <cell r="K55">
            <v>2316200</v>
          </cell>
          <cell r="L55">
            <v>3169400</v>
          </cell>
          <cell r="M55">
            <v>2280220</v>
          </cell>
          <cell r="N55">
            <v>2023098</v>
          </cell>
          <cell r="O55">
            <v>2352450.3295800001</v>
          </cell>
          <cell r="P55">
            <v>2152021</v>
          </cell>
          <cell r="Q55">
            <v>2212628</v>
          </cell>
          <cell r="R55">
            <v>2822357.0500000003</v>
          </cell>
          <cell r="S55">
            <v>3228776.47</v>
          </cell>
          <cell r="T55">
            <v>3693720.2800000003</v>
          </cell>
          <cell r="U55">
            <v>2.2166028530667998</v>
          </cell>
          <cell r="V55">
            <v>2.2575858938996718</v>
          </cell>
          <cell r="W55">
            <v>2.375023163243549</v>
          </cell>
          <cell r="X55">
            <v>2.587244262488162</v>
          </cell>
          <cell r="Y55">
            <v>2.5530372258024405</v>
          </cell>
          <cell r="Z55">
            <v>1.5996705557827773</v>
          </cell>
          <cell r="AA55">
            <v>1.3183056806643574</v>
          </cell>
          <cell r="AB55">
            <v>1.3349162736340496</v>
          </cell>
        </row>
        <row r="56">
          <cell r="E56" t="str">
            <v xml:space="preserve"> 2.1.1.</v>
          </cell>
          <cell r="F56" t="str">
            <v xml:space="preserve"> Otros</v>
          </cell>
          <cell r="H56">
            <v>0</v>
          </cell>
          <cell r="I56">
            <v>30000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5.1739936453010053E-2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</row>
        <row r="58">
          <cell r="C58" t="str">
            <v xml:space="preserve"> 3.</v>
          </cell>
          <cell r="D58" t="str">
            <v xml:space="preserve"> (DEFICIT) / SUPERAVIT REAL</v>
          </cell>
          <cell r="H58">
            <v>-138732.73306045774</v>
          </cell>
          <cell r="I58">
            <v>-797537</v>
          </cell>
          <cell r="J58">
            <v>-1766600.790000001</v>
          </cell>
          <cell r="K58">
            <v>-3314430.08</v>
          </cell>
          <cell r="L58">
            <v>-4301445.309135465</v>
          </cell>
          <cell r="M58">
            <v>-6608988</v>
          </cell>
          <cell r="N58">
            <v>-7629774</v>
          </cell>
          <cell r="O58">
            <v>-8736066.727455169</v>
          </cell>
          <cell r="P58">
            <v>-7348851.8256972879</v>
          </cell>
          <cell r="Q58">
            <v>-7973097.6963690035</v>
          </cell>
          <cell r="R58">
            <v>-8533599.4234692529</v>
          </cell>
          <cell r="S58">
            <v>-9499962.9838543236</v>
          </cell>
          <cell r="T58">
            <v>-10172907.909528606</v>
          </cell>
          <cell r="U58">
            <v>-0.31603309591671264</v>
          </cell>
          <cell r="V58">
            <v>-1.3754837899641426</v>
          </cell>
          <cell r="W58">
            <v>-2.4031833418032846</v>
          </cell>
          <cell r="X58">
            <v>-3.7022883204810375</v>
          </cell>
          <cell r="Y58">
            <v>-3.464930270390651</v>
          </cell>
          <cell r="Z58">
            <v>-4.6364839827392554</v>
          </cell>
          <cell r="AA58">
            <v>-4.9717682516542538</v>
          </cell>
          <cell r="AB58">
            <v>-4.9573491501157214</v>
          </cell>
        </row>
        <row r="60">
          <cell r="C60" t="str">
            <v xml:space="preserve"> 4.</v>
          </cell>
          <cell r="D60" t="str">
            <v xml:space="preserve"> PRESTAMO NETO</v>
          </cell>
          <cell r="H60">
            <v>96184.1</v>
          </cell>
          <cell r="I60">
            <v>129400</v>
          </cell>
          <cell r="J60">
            <v>172000</v>
          </cell>
          <cell r="K60">
            <v>385074.61</v>
          </cell>
          <cell r="L60">
            <v>248214.72892595999</v>
          </cell>
          <cell r="M60">
            <v>321089.15788879001</v>
          </cell>
          <cell r="N60">
            <v>259276.78503759997</v>
          </cell>
          <cell r="O60">
            <v>302834.40776999999</v>
          </cell>
          <cell r="P60">
            <v>1393080.9171751225</v>
          </cell>
          <cell r="Q60">
            <v>550863.16884596727</v>
          </cell>
          <cell r="R60">
            <v>159563.92936776136</v>
          </cell>
          <cell r="S60">
            <v>198341.09975731745</v>
          </cell>
          <cell r="T60">
            <v>272650.99781816173</v>
          </cell>
          <cell r="U60">
            <v>0.2191073312721083</v>
          </cell>
          <cell r="V60">
            <v>0.22317159256731667</v>
          </cell>
          <cell r="W60">
            <v>0.23397902748031985</v>
          </cell>
          <cell r="X60">
            <v>0.43013646289282725</v>
          </cell>
          <cell r="Y60">
            <v>0.19994366218856491</v>
          </cell>
          <cell r="Z60">
            <v>0.2252575942916844</v>
          </cell>
          <cell r="AA60">
            <v>0.16895180489499742</v>
          </cell>
          <cell r="AB60">
            <v>0.17184574486666329</v>
          </cell>
        </row>
        <row r="62">
          <cell r="C62" t="str">
            <v xml:space="preserve"> 5.</v>
          </cell>
          <cell r="D62" t="str">
            <v xml:space="preserve"> (DEFICIT) / SUPERAVIT (3-4)</v>
          </cell>
          <cell r="H62">
            <v>-234916.83306045775</v>
          </cell>
          <cell r="I62">
            <v>-926937</v>
          </cell>
          <cell r="J62">
            <v>-1938600.790000001</v>
          </cell>
          <cell r="K62">
            <v>-3699504.69</v>
          </cell>
          <cell r="L62">
            <v>-4549660.0380614251</v>
          </cell>
          <cell r="M62">
            <v>-6930077.1578887897</v>
          </cell>
          <cell r="N62">
            <v>-7889050.7850375995</v>
          </cell>
          <cell r="O62">
            <v>-9038901.1352251694</v>
          </cell>
          <cell r="P62">
            <v>-8741932.7428724095</v>
          </cell>
          <cell r="Q62">
            <v>-8523960.86521497</v>
          </cell>
          <cell r="R62">
            <v>-8693163.3528370149</v>
          </cell>
          <cell r="S62">
            <v>-9698304.0836116411</v>
          </cell>
          <cell r="T62">
            <v>-10445558.907346766</v>
          </cell>
          <cell r="U62">
            <v>-0.53514042718882093</v>
          </cell>
          <cell r="V62">
            <v>-1.5986553825314591</v>
          </cell>
          <cell r="W62">
            <v>-2.6371623692836046</v>
          </cell>
          <cell r="X62">
            <v>-4.1324247833738648</v>
          </cell>
          <cell r="Y62">
            <v>-3.6648739325792157</v>
          </cell>
          <cell r="Z62">
            <v>-4.8617415770309398</v>
          </cell>
          <cell r="AA62">
            <v>-5.1407200565492506</v>
          </cell>
          <cell r="AB62">
            <v>-5.1291948949823851</v>
          </cell>
        </row>
        <row r="64">
          <cell r="C64" t="str">
            <v xml:space="preserve"> 6.</v>
          </cell>
          <cell r="D64" t="str">
            <v xml:space="preserve"> FINANCIAMIENTO</v>
          </cell>
          <cell r="H64">
            <v>234916.83306045775</v>
          </cell>
          <cell r="I64">
            <v>926937</v>
          </cell>
          <cell r="J64">
            <v>1938600.790000001</v>
          </cell>
          <cell r="K64">
            <v>3699504.69</v>
          </cell>
          <cell r="L64">
            <v>4549660.0380614251</v>
          </cell>
          <cell r="M64">
            <v>6930077.1578887897</v>
          </cell>
          <cell r="N64">
            <v>7889050.7850375995</v>
          </cell>
          <cell r="O64">
            <v>9038901.1352251694</v>
          </cell>
          <cell r="P64">
            <v>8741932.7428724095</v>
          </cell>
          <cell r="Q64">
            <v>8523960.86521497</v>
          </cell>
          <cell r="R64">
            <v>8693163.3528370149</v>
          </cell>
          <cell r="S64">
            <v>9698304.0836116411</v>
          </cell>
          <cell r="T64">
            <v>10445558.907346766</v>
          </cell>
          <cell r="U64">
            <v>0.53514042718882093</v>
          </cell>
          <cell r="V64">
            <v>1.5986553825314591</v>
          </cell>
          <cell r="W64">
            <v>2.6371623692836046</v>
          </cell>
          <cell r="X64">
            <v>4.1324247833738648</v>
          </cell>
          <cell r="Y64">
            <v>3.6648739325792157</v>
          </cell>
          <cell r="Z64">
            <v>4.8617415770309398</v>
          </cell>
          <cell r="AA64">
            <v>5.1407200565492506</v>
          </cell>
          <cell r="AB64">
            <v>5.1291948949823851</v>
          </cell>
        </row>
        <row r="65">
          <cell r="D65" t="str">
            <v xml:space="preserve"> 6.1.</v>
          </cell>
          <cell r="E65" t="str">
            <v xml:space="preserve"> CREDITO EXTERNO NETO</v>
          </cell>
          <cell r="H65">
            <v>-281000</v>
          </cell>
          <cell r="I65">
            <v>119500</v>
          </cell>
          <cell r="J65">
            <v>223200</v>
          </cell>
          <cell r="K65">
            <v>1079814</v>
          </cell>
          <cell r="L65">
            <v>1096414</v>
          </cell>
          <cell r="M65">
            <v>2657500</v>
          </cell>
          <cell r="N65">
            <v>3116594</v>
          </cell>
          <cell r="O65">
            <v>1951997.6952539999</v>
          </cell>
          <cell r="P65">
            <v>2246137</v>
          </cell>
          <cell r="Q65">
            <v>2359507</v>
          </cell>
          <cell r="R65">
            <v>2898600.0920546278</v>
          </cell>
          <cell r="S65">
            <v>3315998.5102401618</v>
          </cell>
          <cell r="T65">
            <v>3793502.2939893613</v>
          </cell>
          <cell r="U65">
            <v>-0.64011785822669676</v>
          </cell>
          <cell r="V65">
            <v>0.20609741353782335</v>
          </cell>
          <cell r="W65">
            <v>0.30362859845120577</v>
          </cell>
          <cell r="X65">
            <v>1.2061750177248909</v>
          </cell>
          <cell r="Y65">
            <v>0.88319106357384902</v>
          </cell>
          <cell r="Z65">
            <v>1.864348397081304</v>
          </cell>
          <cell r="AA65">
            <v>2.0308574149766607</v>
          </cell>
          <cell r="AB65">
            <v>1.1076763053084087</v>
          </cell>
        </row>
        <row r="66">
          <cell r="E66" t="str">
            <v xml:space="preserve"> 6.1.1.</v>
          </cell>
          <cell r="F66" t="str">
            <v xml:space="preserve"> Mediano y Largo Plazo</v>
          </cell>
          <cell r="H66">
            <v>-281000</v>
          </cell>
          <cell r="I66">
            <v>119500</v>
          </cell>
          <cell r="J66">
            <v>223200</v>
          </cell>
          <cell r="K66">
            <v>1079814</v>
          </cell>
          <cell r="L66">
            <v>1096414</v>
          </cell>
          <cell r="M66">
            <v>2657500</v>
          </cell>
          <cell r="N66">
            <v>3116594</v>
          </cell>
          <cell r="O66">
            <v>1951997.6952539999</v>
          </cell>
          <cell r="P66">
            <v>2246137</v>
          </cell>
          <cell r="Q66">
            <v>2359507</v>
          </cell>
          <cell r="R66">
            <v>2898600.0920546278</v>
          </cell>
          <cell r="S66">
            <v>3315998.5102401618</v>
          </cell>
          <cell r="T66">
            <v>3793502.2939893613</v>
          </cell>
          <cell r="U66">
            <v>-0.64011785822669676</v>
          </cell>
          <cell r="V66">
            <v>0.20609741353782335</v>
          </cell>
          <cell r="W66">
            <v>0.30362859845120577</v>
          </cell>
          <cell r="X66">
            <v>1.2061750177248909</v>
          </cell>
          <cell r="Y66">
            <v>0.88319106357384902</v>
          </cell>
          <cell r="Z66">
            <v>1.864348397081304</v>
          </cell>
          <cell r="AA66">
            <v>2.0308574149766607</v>
          </cell>
          <cell r="AB66">
            <v>1.1076763053084087</v>
          </cell>
        </row>
        <row r="67">
          <cell r="F67" t="str">
            <v xml:space="preserve"> 6.1.1.1.</v>
          </cell>
          <cell r="G67" t="str">
            <v xml:space="preserve"> Desembolsos</v>
          </cell>
          <cell r="H67">
            <v>397000</v>
          </cell>
          <cell r="I67">
            <v>791500</v>
          </cell>
          <cell r="J67">
            <v>847900</v>
          </cell>
          <cell r="K67">
            <v>1819962</v>
          </cell>
          <cell r="L67">
            <v>1889514</v>
          </cell>
          <cell r="M67">
            <v>3663300</v>
          </cell>
          <cell r="N67">
            <v>4711114</v>
          </cell>
          <cell r="O67">
            <v>4094839</v>
          </cell>
          <cell r="P67">
            <v>7304402</v>
          </cell>
          <cell r="Q67">
            <v>7080917</v>
          </cell>
          <cell r="R67">
            <v>8698743.7070672754</v>
          </cell>
          <cell r="S67">
            <v>9951362.8156789709</v>
          </cell>
          <cell r="T67">
            <v>11384359.055958839</v>
          </cell>
          <cell r="U67">
            <v>0.90436579970106268</v>
          </cell>
          <cell r="V67">
            <v>1.3650719900852486</v>
          </cell>
          <cell r="W67">
            <v>1.1534349848869954</v>
          </cell>
          <cell r="X67">
            <v>2.0329359478656763</v>
          </cell>
          <cell r="Y67">
            <v>1.5220545152631013</v>
          </cell>
          <cell r="Z67">
            <v>2.5699595420613135</v>
          </cell>
          <cell r="AA67">
            <v>3.0698900144517882</v>
          </cell>
          <cell r="AB67">
            <v>2.3236483041864311</v>
          </cell>
        </row>
        <row r="68">
          <cell r="F68" t="str">
            <v xml:space="preserve"> 6.1.1.2.</v>
          </cell>
          <cell r="G68" t="str">
            <v xml:space="preserve"> Amortizaciones</v>
          </cell>
          <cell r="H68">
            <v>678000</v>
          </cell>
          <cell r="I68">
            <v>672000</v>
          </cell>
          <cell r="J68">
            <v>624700</v>
          </cell>
          <cell r="K68">
            <v>740148</v>
          </cell>
          <cell r="L68">
            <v>793100</v>
          </cell>
          <cell r="M68">
            <v>1005800</v>
          </cell>
          <cell r="N68">
            <v>1594520</v>
          </cell>
          <cell r="O68">
            <v>2142841.3047460001</v>
          </cell>
          <cell r="P68">
            <v>5058265</v>
          </cell>
          <cell r="Q68">
            <v>4721410</v>
          </cell>
          <cell r="R68">
            <v>5800143.6150126476</v>
          </cell>
          <cell r="S68">
            <v>6635364.3054388091</v>
          </cell>
          <cell r="T68">
            <v>7590856.7619694779</v>
          </cell>
          <cell r="U68">
            <v>1.5444836579277594</v>
          </cell>
          <cell r="V68">
            <v>1.1589745765474251</v>
          </cell>
          <cell r="W68">
            <v>0.84980638643578965</v>
          </cell>
          <cell r="X68">
            <v>0.82676093014078578</v>
          </cell>
          <cell r="Y68">
            <v>0.63886345168925207</v>
          </cell>
          <cell r="Z68">
            <v>0.70561114498000954</v>
          </cell>
          <cell r="AA68">
            <v>1.0390325994751273</v>
          </cell>
          <cell r="AB68">
            <v>1.2159719988780227</v>
          </cell>
        </row>
        <row r="69">
          <cell r="E69" t="str">
            <v xml:space="preserve"> 6.1.2.</v>
          </cell>
          <cell r="F69" t="str">
            <v xml:space="preserve"> Corto Plazo Neto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</row>
        <row r="70">
          <cell r="D70" t="str">
            <v xml:space="preserve"> 6.2.</v>
          </cell>
          <cell r="E70" t="str">
            <v xml:space="preserve"> CREDITO INTERNO NETO</v>
          </cell>
          <cell r="H70">
            <v>484000</v>
          </cell>
          <cell r="I70">
            <v>235200</v>
          </cell>
          <cell r="J70">
            <v>1755400</v>
          </cell>
          <cell r="K70">
            <v>1790859</v>
          </cell>
          <cell r="L70">
            <v>3517900</v>
          </cell>
          <cell r="M70">
            <v>3985000</v>
          </cell>
          <cell r="N70">
            <v>4804244</v>
          </cell>
          <cell r="O70">
            <v>5272589.5999999996</v>
          </cell>
          <cell r="P70">
            <v>2875616</v>
          </cell>
          <cell r="Q70">
            <v>3462251</v>
          </cell>
          <cell r="R70">
            <v>5794563.2607823871</v>
          </cell>
          <cell r="S70">
            <v>6382305.5733714774</v>
          </cell>
          <cell r="T70">
            <v>6652056.6133574042</v>
          </cell>
          <cell r="U70">
            <v>1.1025517558068372</v>
          </cell>
          <cell r="V70">
            <v>0.40564110179159873</v>
          </cell>
          <cell r="W70">
            <v>2.3879464234822878</v>
          </cell>
          <cell r="X70">
            <v>2.000427282909631</v>
          </cell>
          <cell r="Y70">
            <v>2.8337633800247382</v>
          </cell>
          <cell r="Z70">
            <v>2.7956456678716823</v>
          </cell>
          <cell r="AA70">
            <v>3.130576055385184</v>
          </cell>
          <cell r="AB70">
            <v>2.9919720611020391</v>
          </cell>
        </row>
        <row r="71">
          <cell r="E71" t="str">
            <v xml:space="preserve"> 6.2.1.</v>
          </cell>
          <cell r="F71" t="str">
            <v xml:space="preserve"> Desembolsos</v>
          </cell>
          <cell r="H71">
            <v>722000</v>
          </cell>
          <cell r="I71">
            <v>1633300</v>
          </cell>
          <cell r="J71">
            <v>2510800</v>
          </cell>
          <cell r="K71">
            <v>3874081</v>
          </cell>
          <cell r="L71">
            <v>6918965</v>
          </cell>
          <cell r="M71">
            <v>7708700</v>
          </cell>
          <cell r="N71">
            <v>11396854</v>
          </cell>
          <cell r="O71">
            <v>11729855</v>
          </cell>
          <cell r="P71">
            <v>9900804</v>
          </cell>
          <cell r="Q71">
            <v>12607011</v>
          </cell>
          <cell r="R71">
            <v>14910296.678260127</v>
          </cell>
          <cell r="S71">
            <v>18065715.92827341</v>
          </cell>
          <cell r="T71">
            <v>20784079.36663647</v>
          </cell>
          <cell r="U71">
            <v>1.6447156357283812</v>
          </cell>
          <cell r="V71">
            <v>2.8168946069567102</v>
          </cell>
          <cell r="W71">
            <v>3.4155496639394602</v>
          </cell>
          <cell r="X71">
            <v>4.3274302045006481</v>
          </cell>
          <cell r="Y71">
            <v>5.5734130147738323</v>
          </cell>
          <cell r="Z71">
            <v>5.4079783588262078</v>
          </cell>
          <cell r="AA71">
            <v>7.4265000360349847</v>
          </cell>
          <cell r="AB71">
            <v>6.6561976378320935</v>
          </cell>
        </row>
        <row r="72">
          <cell r="E72" t="str">
            <v xml:space="preserve"> 6.2.2.</v>
          </cell>
          <cell r="F72" t="str">
            <v xml:space="preserve"> Amortizaciones</v>
          </cell>
          <cell r="H72">
            <v>238000</v>
          </cell>
          <cell r="I72">
            <v>1398100</v>
          </cell>
          <cell r="J72">
            <v>755400</v>
          </cell>
          <cell r="K72">
            <v>2083222</v>
          </cell>
          <cell r="L72">
            <v>3401065</v>
          </cell>
          <cell r="M72">
            <v>3723700</v>
          </cell>
          <cell r="N72">
            <v>6592610</v>
          </cell>
          <cell r="O72">
            <v>6457265.4000000004</v>
          </cell>
          <cell r="P72">
            <v>7025188</v>
          </cell>
          <cell r="Q72">
            <v>9144760</v>
          </cell>
          <cell r="R72">
            <v>9115733.41747774</v>
          </cell>
          <cell r="S72">
            <v>11683410.354901932</v>
          </cell>
          <cell r="T72">
            <v>14132022.753279066</v>
          </cell>
          <cell r="U72">
            <v>0.54216387992154391</v>
          </cell>
          <cell r="V72">
            <v>2.4112535051651114</v>
          </cell>
          <cell r="W72">
            <v>1.0276032404571722</v>
          </cell>
          <cell r="X72">
            <v>2.3270029215910171</v>
          </cell>
          <cell r="Y72">
            <v>2.7396496347490937</v>
          </cell>
          <cell r="Z72">
            <v>2.6123326909545255</v>
          </cell>
          <cell r="AA72">
            <v>4.2959239806498006</v>
          </cell>
          <cell r="AB72">
            <v>3.664225576730054</v>
          </cell>
        </row>
        <row r="73">
          <cell r="D73" t="str">
            <v xml:space="preserve"> 6.3.</v>
          </cell>
          <cell r="E73" t="str">
            <v>OTROS RECURSOS</v>
          </cell>
          <cell r="H73">
            <v>31916.83306045772</v>
          </cell>
          <cell r="I73">
            <v>572237</v>
          </cell>
          <cell r="J73">
            <v>-39999.209999999031</v>
          </cell>
          <cell r="K73">
            <v>828831.69</v>
          </cell>
          <cell r="L73">
            <v>-64653.96193857491</v>
          </cell>
          <cell r="M73">
            <v>287577.15788878966</v>
          </cell>
          <cell r="N73">
            <v>-31787.214962400496</v>
          </cell>
          <cell r="O73">
            <v>1814313.8399711698</v>
          </cell>
          <cell r="P73">
            <v>3620179.7428724095</v>
          </cell>
          <cell r="Q73">
            <v>2702202.86521497</v>
          </cell>
          <cell r="R73">
            <v>0</v>
          </cell>
          <cell r="S73">
            <v>1.862645149230957E-9</v>
          </cell>
          <cell r="T73">
            <v>9.3132257461547852E-10</v>
          </cell>
          <cell r="U73">
            <v>7.2706529608680515E-2</v>
          </cell>
          <cell r="V73">
            <v>0.98691686720203708</v>
          </cell>
          <cell r="W73">
            <v>-5.4412652649888704E-2</v>
          </cell>
          <cell r="X73">
            <v>0.9258224827393432</v>
          </cell>
          <cell r="Y73">
            <v>-5.2080511019371445E-2</v>
          </cell>
          <cell r="Z73">
            <v>0.20174751207795374</v>
          </cell>
          <cell r="AA73">
            <v>-2.0713413812594166E-2</v>
          </cell>
          <cell r="AB73">
            <v>1.0295465285719367</v>
          </cell>
        </row>
        <row r="74">
          <cell r="E74" t="str">
            <v xml:space="preserve"> 6.3.1.</v>
          </cell>
          <cell r="F74" t="str">
            <v>Telefonía</v>
          </cell>
          <cell r="H74">
            <v>0</v>
          </cell>
          <cell r="K74">
            <v>90000</v>
          </cell>
          <cell r="L74">
            <v>91614</v>
          </cell>
          <cell r="M74">
            <v>111391</v>
          </cell>
          <cell r="N74">
            <v>138701</v>
          </cell>
          <cell r="O74">
            <v>193889.75599999996</v>
          </cell>
          <cell r="P74">
            <v>215254.33600000001</v>
          </cell>
          <cell r="Q74">
            <v>238515.96599999999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0.10053189863739512</v>
          </cell>
          <cell r="Y74">
            <v>7.3797549190592782E-2</v>
          </cell>
          <cell r="Z74">
            <v>7.8145487224565768E-2</v>
          </cell>
          <cell r="AA74">
            <v>9.0381343965456468E-2</v>
          </cell>
          <cell r="AB74">
            <v>0.11002425314609948</v>
          </cell>
        </row>
        <row r="75">
          <cell r="E75" t="str">
            <v xml:space="preserve"> 6.3.2.</v>
          </cell>
          <cell r="F75" t="str">
            <v>Privatizaciones y concesiones</v>
          </cell>
          <cell r="H75">
            <v>0</v>
          </cell>
          <cell r="I75">
            <v>1412500</v>
          </cell>
          <cell r="J75">
            <v>5900</v>
          </cell>
          <cell r="K75">
            <v>733300</v>
          </cell>
          <cell r="L75">
            <v>429765</v>
          </cell>
          <cell r="M75">
            <v>0</v>
          </cell>
          <cell r="N75">
            <v>1100379</v>
          </cell>
          <cell r="O75">
            <v>4027199</v>
          </cell>
          <cell r="P75">
            <v>625713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2.4360886746625567</v>
          </cell>
          <cell r="W75">
            <v>8.0260247798481822E-3</v>
          </cell>
          <cell r="X75">
            <v>0.81911156967557597</v>
          </cell>
          <cell r="Y75">
            <v>0.34618730464661635</v>
          </cell>
          <cell r="Z75">
            <v>0</v>
          </cell>
          <cell r="AA75">
            <v>0.71703688431492929</v>
          </cell>
          <cell r="AB75">
            <v>2.2852654590256885</v>
          </cell>
        </row>
        <row r="76">
          <cell r="E76" t="str">
            <v xml:space="preserve"> 6.3.3.</v>
          </cell>
          <cell r="F76" t="str">
            <v>Fondo Comunicaciones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</row>
        <row r="77">
          <cell r="E77" t="str">
            <v xml:space="preserve"> 6.3.4.</v>
          </cell>
          <cell r="F77" t="str">
            <v>Faltante</v>
          </cell>
          <cell r="K77">
            <v>76882.689999999944</v>
          </cell>
          <cell r="L77">
            <v>-73746.96193857491</v>
          </cell>
          <cell r="M77">
            <v>19880.157888789661</v>
          </cell>
          <cell r="N77">
            <v>-2662266.2149624005</v>
          </cell>
          <cell r="O77">
            <v>-1693197.9160288302</v>
          </cell>
          <cell r="P77">
            <v>3197389.4068724094</v>
          </cell>
          <cell r="Q77">
            <v>2263686.8992149699</v>
          </cell>
          <cell r="R77">
            <v>0</v>
          </cell>
          <cell r="S77">
            <v>1.862645149230957E-9</v>
          </cell>
          <cell r="T77">
            <v>9.3132257461547852E-10</v>
          </cell>
          <cell r="U77">
            <v>0</v>
          </cell>
          <cell r="V77">
            <v>0</v>
          </cell>
          <cell r="W77">
            <v>0</v>
          </cell>
          <cell r="X77">
            <v>8.5879586645002948E-2</v>
          </cell>
          <cell r="Y77">
            <v>-5.9405167892666581E-2</v>
          </cell>
          <cell r="Z77">
            <v>1.3946769705997458E-2</v>
          </cell>
          <cell r="AA77">
            <v>-1.7348050735187963</v>
          </cell>
          <cell r="AB77">
            <v>-0.96081835359885726</v>
          </cell>
        </row>
        <row r="78">
          <cell r="E78" t="str">
            <v xml:space="preserve"> 6.3.5</v>
          </cell>
          <cell r="F78" t="str">
            <v>Otros</v>
          </cell>
          <cell r="H78">
            <v>31916.83306045772</v>
          </cell>
          <cell r="I78">
            <v>-840263</v>
          </cell>
          <cell r="J78">
            <v>-45899.209999999031</v>
          </cell>
          <cell r="K78">
            <v>-71351</v>
          </cell>
          <cell r="L78">
            <v>-512286</v>
          </cell>
          <cell r="M78">
            <v>156306</v>
          </cell>
          <cell r="N78">
            <v>1391399</v>
          </cell>
          <cell r="O78">
            <v>-713577</v>
          </cell>
          <cell r="P78">
            <v>-418176.99999999988</v>
          </cell>
          <cell r="Q78">
            <v>200000.00000000003</v>
          </cell>
          <cell r="R78">
            <v>0</v>
          </cell>
          <cell r="S78">
            <v>0</v>
          </cell>
          <cell r="T78">
            <v>0</v>
          </cell>
          <cell r="U78">
            <v>7.2706529608680515E-2</v>
          </cell>
          <cell r="V78">
            <v>-1.4491718074605193</v>
          </cell>
          <cell r="W78">
            <v>-6.2438677429736883E-2</v>
          </cell>
          <cell r="X78">
            <v>-7.9700572218630875E-2</v>
          </cell>
          <cell r="Y78">
            <v>-0.41266019696391404</v>
          </cell>
          <cell r="AA78">
            <v>0.90667343142581625</v>
          </cell>
          <cell r="AB78">
            <v>-0.40492483000099416</v>
          </cell>
        </row>
        <row r="79">
          <cell r="D79" t="str">
            <v>DEFICIT REAL / PIB</v>
          </cell>
          <cell r="H79">
            <v>-3.1603309591671266E-3</v>
          </cell>
          <cell r="I79">
            <v>-1.3754837899641425E-2</v>
          </cell>
          <cell r="J79">
            <v>-2.4031833418032847E-2</v>
          </cell>
          <cell r="K79">
            <v>-3.7022883204810376E-2</v>
          </cell>
          <cell r="L79">
            <v>-3.4649302703906509E-2</v>
          </cell>
          <cell r="M79">
            <v>-4.6364839827392555E-2</v>
          </cell>
          <cell r="N79">
            <v>-4.9717682516542537E-2</v>
          </cell>
          <cell r="O79">
            <v>-4.957349150115721E-2</v>
          </cell>
          <cell r="P79">
            <v>-3.5869029695593177E-2</v>
          </cell>
          <cell r="Q79">
            <v>-3.4704210002917429E-2</v>
          </cell>
          <cell r="R79">
            <v>-3.0235718841700957E-2</v>
          </cell>
          <cell r="S79">
            <v>-2.9422795514408354E-2</v>
          </cell>
          <cell r="T79">
            <v>-2.7541089033218849E-2</v>
          </cell>
        </row>
        <row r="80">
          <cell r="D80" t="str">
            <v>PIB NOMINAL</v>
          </cell>
          <cell r="H80">
            <v>43898166</v>
          </cell>
          <cell r="I80">
            <v>57982290</v>
          </cell>
          <cell r="J80">
            <v>73510862</v>
          </cell>
          <cell r="K80">
            <v>89523824</v>
          </cell>
          <cell r="L80">
            <v>124142334</v>
          </cell>
          <cell r="M80">
            <v>142543100</v>
          </cell>
          <cell r="N80">
            <v>153461980</v>
          </cell>
          <cell r="O80">
            <v>176224560</v>
          </cell>
          <cell r="P80">
            <v>204880140</v>
          </cell>
          <cell r="Q80">
            <v>229744394</v>
          </cell>
          <cell r="R80">
            <v>282235705</v>
          </cell>
          <cell r="S80">
            <v>322877647</v>
          </cell>
          <cell r="T80">
            <v>369372028</v>
          </cell>
        </row>
        <row r="82">
          <cell r="H82">
            <v>36504.734179629631</v>
          </cell>
        </row>
        <row r="83">
          <cell r="H83">
            <v>36504.734179629631</v>
          </cell>
        </row>
        <row r="154">
          <cell r="AK154" t="str">
            <v xml:space="preserve">  </v>
          </cell>
        </row>
        <row r="156">
          <cell r="AY156">
            <v>36504.734179629631</v>
          </cell>
        </row>
        <row r="158">
          <cell r="AP158" t="str">
            <v>1998</v>
          </cell>
          <cell r="AU158">
            <v>0</v>
          </cell>
          <cell r="AW158" t="str">
            <v>PORCENTAJE DEL PIB</v>
          </cell>
          <cell r="AX158">
            <v>0</v>
          </cell>
          <cell r="AZ158" t="str">
            <v>1998</v>
          </cell>
          <cell r="BB158">
            <v>0</v>
          </cell>
        </row>
        <row r="159">
          <cell r="AH159" t="str">
            <v>CONCEPTOS</v>
          </cell>
          <cell r="AK159" t="str">
            <v xml:space="preserve">        1993</v>
          </cell>
          <cell r="AL159" t="str">
            <v xml:space="preserve">        1994</v>
          </cell>
          <cell r="AM159" t="str">
            <v xml:space="preserve">        1995</v>
          </cell>
          <cell r="AN159" t="str">
            <v xml:space="preserve">        1996</v>
          </cell>
          <cell r="AO159" t="str">
            <v xml:space="preserve">        1997</v>
          </cell>
          <cell r="AP159" t="str">
            <v>Revisión</v>
          </cell>
          <cell r="AQ159" t="str">
            <v>Con Reforma</v>
          </cell>
          <cell r="AS159" t="str">
            <v xml:space="preserve">        1999</v>
          </cell>
          <cell r="AT159" t="str">
            <v xml:space="preserve">        2000</v>
          </cell>
          <cell r="AU159" t="str">
            <v xml:space="preserve">        1993</v>
          </cell>
          <cell r="AV159" t="str">
            <v xml:space="preserve">        1994</v>
          </cell>
          <cell r="AW159" t="str">
            <v xml:space="preserve">        1995</v>
          </cell>
          <cell r="AX159" t="str">
            <v xml:space="preserve">        1996</v>
          </cell>
          <cell r="AY159" t="str">
            <v xml:space="preserve">        1997</v>
          </cell>
          <cell r="AZ159" t="str">
            <v>Revisión</v>
          </cell>
          <cell r="BA159" t="str">
            <v>Con Reforma</v>
          </cell>
          <cell r="BB159" t="str">
            <v xml:space="preserve">        2000</v>
          </cell>
        </row>
        <row r="160">
          <cell r="AP160" t="str">
            <v>Sin Reforma</v>
          </cell>
          <cell r="AZ160" t="str">
            <v>Sin Reforma</v>
          </cell>
        </row>
        <row r="162">
          <cell r="AK162">
            <v>5907600.3079954172</v>
          </cell>
          <cell r="AL162">
            <v>7700800</v>
          </cell>
          <cell r="AM162">
            <v>9523699.209999999</v>
          </cell>
          <cell r="AN162">
            <v>12048768</v>
          </cell>
          <cell r="AO162">
            <v>15287795.690864535</v>
          </cell>
          <cell r="AP162">
            <v>16883418</v>
          </cell>
          <cell r="AQ162">
            <v>17191608</v>
          </cell>
          <cell r="AS162">
            <v>20104461</v>
          </cell>
          <cell r="AT162">
            <v>22954281.374545835</v>
          </cell>
          <cell r="AU162" t="e">
            <v>#DIV/0!</v>
          </cell>
          <cell r="AV162" t="e">
            <v>#DIV/0!</v>
          </cell>
          <cell r="AW162" t="e">
            <v>#DIV/0!</v>
          </cell>
          <cell r="AX162">
            <v>13.458728036460998</v>
          </cell>
          <cell r="AY162">
            <v>12.314731967955858</v>
          </cell>
          <cell r="AZ162">
            <v>11.844430210932694</v>
          </cell>
          <cell r="BA162">
            <v>12.060638501618106</v>
          </cell>
          <cell r="BB162" t="e">
            <v>#DIV/0!</v>
          </cell>
        </row>
        <row r="163">
          <cell r="AH163" t="str">
            <v>INGRESOS CORRIENTES</v>
          </cell>
          <cell r="AK163">
            <v>5263700.6850998439</v>
          </cell>
          <cell r="AL163">
            <v>6861486</v>
          </cell>
          <cell r="AM163">
            <v>8461545.209999999</v>
          </cell>
          <cell r="AN163">
            <v>10503503</v>
          </cell>
          <cell r="AO163">
            <v>13687699.342834629</v>
          </cell>
          <cell r="AP163">
            <v>15006976</v>
          </cell>
          <cell r="AQ163">
            <v>14966094</v>
          </cell>
          <cell r="AS163">
            <v>16400237</v>
          </cell>
          <cell r="AT163">
            <v>20121494.774545837</v>
          </cell>
          <cell r="AU163" t="e">
            <v>#DIV/0!</v>
          </cell>
          <cell r="AV163" t="e">
            <v>#DIV/0!</v>
          </cell>
          <cell r="AW163" t="e">
            <v>#DIV/0!</v>
          </cell>
          <cell r="AX163">
            <v>11.732634432595283</v>
          </cell>
          <cell r="AY163">
            <v>11.025811181248315</v>
          </cell>
          <cell r="AZ163">
            <v>10.528026961669838</v>
          </cell>
          <cell r="BA163">
            <v>10.499346513440496</v>
          </cell>
          <cell r="BB163" t="e">
            <v>#DIV/0!</v>
          </cell>
        </row>
        <row r="164">
          <cell r="AH164" t="str">
            <v xml:space="preserve">  1.1.1.</v>
          </cell>
          <cell r="AI164" t="str">
            <v>TRIBUTARIOS</v>
          </cell>
          <cell r="AK164">
            <v>5051354.6850998439</v>
          </cell>
          <cell r="AL164">
            <v>6731364</v>
          </cell>
          <cell r="AM164">
            <v>8229679.2799999993</v>
          </cell>
          <cell r="AN164">
            <v>10171715</v>
          </cell>
          <cell r="AO164">
            <v>13148299.554000001</v>
          </cell>
          <cell r="AP164">
            <v>14825238</v>
          </cell>
          <cell r="AQ164">
            <v>14784356</v>
          </cell>
          <cell r="AS164">
            <v>16128233</v>
          </cell>
          <cell r="AT164">
            <v>19382413.840017654</v>
          </cell>
          <cell r="AU164" t="e">
            <v>#DIV/0!</v>
          </cell>
          <cell r="AV164" t="e">
            <v>#DIV/0!</v>
          </cell>
          <cell r="AW164" t="e">
            <v>#DIV/0!</v>
          </cell>
          <cell r="AX164">
            <v>11.362020237205238</v>
          </cell>
          <cell r="AY164">
            <v>10.591310095716423</v>
          </cell>
          <cell r="AZ164">
            <v>10.400530085286485</v>
          </cell>
          <cell r="BA164">
            <v>10.371849637057142</v>
          </cell>
          <cell r="BB164" t="e">
            <v>#DIV/0!</v>
          </cell>
        </row>
        <row r="165">
          <cell r="AI165" t="str">
            <v>Renta</v>
          </cell>
          <cell r="AK165">
            <v>2053778</v>
          </cell>
          <cell r="AL165">
            <v>2726730</v>
          </cell>
          <cell r="AM165">
            <v>3257473</v>
          </cell>
          <cell r="AN165">
            <v>3637291</v>
          </cell>
          <cell r="AO165">
            <v>5081160.7374290004</v>
          </cell>
          <cell r="AP165">
            <v>5764752</v>
          </cell>
          <cell r="AQ165">
            <v>5764752</v>
          </cell>
          <cell r="AS165">
            <v>6035064</v>
          </cell>
          <cell r="AT165">
            <v>6761800</v>
          </cell>
          <cell r="AU165" t="e">
            <v>#DIV/0!</v>
          </cell>
          <cell r="AV165" t="e">
            <v>#DIV/0!</v>
          </cell>
          <cell r="AW165" t="e">
            <v>#DIV/0!</v>
          </cell>
          <cell r="AX165">
            <v>4.0629307791856615</v>
          </cell>
          <cell r="AY165">
            <v>4.0930120883896057</v>
          </cell>
          <cell r="AZ165">
            <v>4.044216801795387</v>
          </cell>
          <cell r="BA165">
            <v>4.044216801795387</v>
          </cell>
          <cell r="BB165" t="e">
            <v>#DIV/0!</v>
          </cell>
        </row>
        <row r="166">
          <cell r="AI166" t="str">
            <v>Ventas internas</v>
          </cell>
          <cell r="AK166">
            <v>1270304</v>
          </cell>
          <cell r="AL166">
            <v>1688410</v>
          </cell>
          <cell r="AM166">
            <v>2064330</v>
          </cell>
          <cell r="AN166">
            <v>2804742</v>
          </cell>
          <cell r="AO166">
            <v>3829700</v>
          </cell>
          <cell r="AP166">
            <v>4037970</v>
          </cell>
          <cell r="AQ166">
            <v>4037970</v>
          </cell>
          <cell r="AS166">
            <v>3993819</v>
          </cell>
          <cell r="AT166">
            <v>5222366.5599999996</v>
          </cell>
          <cell r="AU166" t="e">
            <v>#DIV/0!</v>
          </cell>
          <cell r="AV166" t="e">
            <v>#DIV/0!</v>
          </cell>
          <cell r="AW166" t="e">
            <v>#DIV/0!</v>
          </cell>
          <cell r="AX166">
            <v>3.1329559827560542</v>
          </cell>
          <cell r="AY166">
            <v>3.084926693902823</v>
          </cell>
          <cell r="AZ166">
            <v>2.8328063582172689</v>
          </cell>
          <cell r="BA166">
            <v>2.8328063582172689</v>
          </cell>
          <cell r="BB166" t="e">
            <v>#DIV/0!</v>
          </cell>
        </row>
        <row r="167">
          <cell r="AI167" t="str">
            <v>Ventas externas</v>
          </cell>
          <cell r="AK167">
            <v>811677</v>
          </cell>
          <cell r="AL167">
            <v>1083655</v>
          </cell>
          <cell r="AM167">
            <v>1412000.57</v>
          </cell>
          <cell r="AN167">
            <v>1378928.75</v>
          </cell>
          <cell r="AO167">
            <v>2006900</v>
          </cell>
          <cell r="AP167">
            <v>2368507</v>
          </cell>
          <cell r="AQ167">
            <v>2368507</v>
          </cell>
          <cell r="AS167">
            <v>1867124</v>
          </cell>
          <cell r="AT167">
            <v>2764967</v>
          </cell>
          <cell r="AU167" t="e">
            <v>#DIV/0!</v>
          </cell>
          <cell r="AV167" t="e">
            <v>#DIV/0!</v>
          </cell>
          <cell r="AW167" t="e">
            <v>#DIV/0!</v>
          </cell>
          <cell r="AX167">
            <v>1.5402925035909993</v>
          </cell>
          <cell r="AY167">
            <v>1.6166121059074015</v>
          </cell>
          <cell r="AZ167">
            <v>1.6616076120134893</v>
          </cell>
          <cell r="BA167">
            <v>1.6616076120134893</v>
          </cell>
          <cell r="BB167" t="e">
            <v>#DIV/0!</v>
          </cell>
        </row>
        <row r="168">
          <cell r="AI168" t="str">
            <v>Aduanas</v>
          </cell>
          <cell r="AK168">
            <v>508123</v>
          </cell>
          <cell r="AL168">
            <v>718041</v>
          </cell>
          <cell r="AM168">
            <v>868730.35</v>
          </cell>
          <cell r="AN168">
            <v>912710</v>
          </cell>
          <cell r="AO168">
            <v>1240900</v>
          </cell>
          <cell r="AP168">
            <v>1646641</v>
          </cell>
          <cell r="AQ168">
            <v>1646641</v>
          </cell>
          <cell r="AS168">
            <v>1360239</v>
          </cell>
          <cell r="AT168">
            <v>2110784</v>
          </cell>
          <cell r="AU168" t="e">
            <v>#DIV/0!</v>
          </cell>
          <cell r="AV168" t="e">
            <v>#DIV/0!</v>
          </cell>
          <cell r="AW168" t="e">
            <v>#DIV/0!</v>
          </cell>
          <cell r="AX168">
            <v>1.0195163245037433</v>
          </cell>
          <cell r="AY168">
            <v>0.99957843550774539</v>
          </cell>
          <cell r="AZ168">
            <v>1.1551881501103878</v>
          </cell>
          <cell r="BA168">
            <v>1.1551881501103878</v>
          </cell>
          <cell r="BB168" t="e">
            <v>#DIV/0!</v>
          </cell>
        </row>
        <row r="169">
          <cell r="AI169" t="str">
            <v>Gasolina</v>
          </cell>
          <cell r="AK169">
            <v>319997.68509984389</v>
          </cell>
          <cell r="AL169">
            <v>405857</v>
          </cell>
          <cell r="AM169">
            <v>465782.39</v>
          </cell>
          <cell r="AN169">
            <v>637180.5</v>
          </cell>
          <cell r="AO169">
            <v>636400</v>
          </cell>
          <cell r="AP169">
            <v>641768</v>
          </cell>
          <cell r="AQ169">
            <v>421768</v>
          </cell>
          <cell r="AS169">
            <v>799292</v>
          </cell>
          <cell r="AT169">
            <v>939040.28001765453</v>
          </cell>
          <cell r="AU169" t="e">
            <v>#DIV/0!</v>
          </cell>
          <cell r="AV169" t="e">
            <v>#DIV/0!</v>
          </cell>
          <cell r="AW169" t="e">
            <v>#DIV/0!</v>
          </cell>
          <cell r="AX169">
            <v>0.71174406044138594</v>
          </cell>
          <cell r="AY169">
            <v>0.51263737316232505</v>
          </cell>
          <cell r="AZ169">
            <v>0.45022733474998089</v>
          </cell>
          <cell r="BA169">
            <v>0.29588805070185792</v>
          </cell>
          <cell r="BB169" t="e">
            <v>#DIV/0!</v>
          </cell>
        </row>
        <row r="170">
          <cell r="AI170" t="str">
            <v>Resto</v>
          </cell>
          <cell r="AK170">
            <v>87475</v>
          </cell>
          <cell r="AL170">
            <v>108671</v>
          </cell>
          <cell r="AM170">
            <v>161362.96999999997</v>
          </cell>
          <cell r="AN170">
            <v>171960</v>
          </cell>
          <cell r="AO170">
            <v>278838.596571</v>
          </cell>
          <cell r="AP170">
            <v>365600</v>
          </cell>
          <cell r="AQ170">
            <v>365600</v>
          </cell>
          <cell r="AS170">
            <v>1185151</v>
          </cell>
          <cell r="AT170">
            <v>1583456</v>
          </cell>
          <cell r="AU170" t="e">
            <v>#DIV/0!</v>
          </cell>
          <cell r="AV170" t="e">
            <v>#DIV/0!</v>
          </cell>
          <cell r="AW170" t="e">
            <v>#DIV/0!</v>
          </cell>
          <cell r="AX170">
            <v>0.19208294766318293</v>
          </cell>
          <cell r="AY170">
            <v>0.22461201395730163</v>
          </cell>
          <cell r="AZ170">
            <v>0.25648382839997164</v>
          </cell>
          <cell r="BA170">
            <v>0.25648382839997164</v>
          </cell>
          <cell r="BB170" t="e">
            <v>#DIV/0!</v>
          </cell>
        </row>
        <row r="171">
          <cell r="AI171" t="str">
            <v>Reforma y Racionalización Tributarias</v>
          </cell>
          <cell r="AK171">
            <v>0</v>
          </cell>
          <cell r="AL171">
            <v>0</v>
          </cell>
          <cell r="AM171">
            <v>0</v>
          </cell>
          <cell r="AN171">
            <v>628902.75</v>
          </cell>
          <cell r="AO171">
            <v>74400.22</v>
          </cell>
          <cell r="AP171">
            <v>0</v>
          </cell>
          <cell r="AQ171">
            <v>179118</v>
          </cell>
          <cell r="AS171">
            <v>887544</v>
          </cell>
          <cell r="AT171">
            <v>0</v>
          </cell>
          <cell r="AU171" t="e">
            <v>#DIV/0!</v>
          </cell>
          <cell r="AV171" t="e">
            <v>#DIV/0!</v>
          </cell>
          <cell r="AW171" t="e">
            <v>#DIV/0!</v>
          </cell>
          <cell r="AX171">
            <v>0.70249763906421159</v>
          </cell>
          <cell r="AY171">
            <v>5.9931384889219175E-2</v>
          </cell>
          <cell r="AZ171">
            <v>0</v>
          </cell>
          <cell r="BA171">
            <v>0.12565883581878043</v>
          </cell>
          <cell r="BB171" t="e">
            <v>#DIV/0!</v>
          </cell>
        </row>
        <row r="172">
          <cell r="AH172" t="str">
            <v xml:space="preserve">  1.1.2.</v>
          </cell>
          <cell r="AI172" t="str">
            <v>NO TRIBUTARIOS</v>
          </cell>
          <cell r="AK172">
            <v>212346</v>
          </cell>
          <cell r="AL172">
            <v>130122</v>
          </cell>
          <cell r="AM172">
            <v>231865.93</v>
          </cell>
          <cell r="AN172">
            <v>331788</v>
          </cell>
          <cell r="AO172">
            <v>539399.78883462772</v>
          </cell>
          <cell r="AP172">
            <v>181738</v>
          </cell>
          <cell r="AQ172">
            <v>181738</v>
          </cell>
          <cell r="AS172">
            <v>272004</v>
          </cell>
          <cell r="AT172">
            <v>739080.93452818377</v>
          </cell>
          <cell r="AU172" t="e">
            <v>#DIV/0!</v>
          </cell>
          <cell r="AV172" t="e">
            <v>#DIV/0!</v>
          </cell>
          <cell r="AW172" t="e">
            <v>#DIV/0!</v>
          </cell>
          <cell r="AX172">
            <v>0.37061419539004498</v>
          </cell>
          <cell r="AY172">
            <v>0.43450108553189259</v>
          </cell>
          <cell r="AZ172">
            <v>0.12749687638335352</v>
          </cell>
          <cell r="BA172">
            <v>0.12749687638335352</v>
          </cell>
          <cell r="BB172" t="e">
            <v>#DIV/0!</v>
          </cell>
        </row>
        <row r="173">
          <cell r="AI173" t="str">
            <v>Contribución hidrocarburos</v>
          </cell>
          <cell r="AK173">
            <v>92000</v>
          </cell>
          <cell r="AL173">
            <v>115700</v>
          </cell>
          <cell r="AM173">
            <v>172307.49</v>
          </cell>
          <cell r="AN173">
            <v>267843</v>
          </cell>
          <cell r="AO173">
            <v>278800</v>
          </cell>
          <cell r="AP173">
            <v>41269</v>
          </cell>
          <cell r="AQ173">
            <v>41269</v>
          </cell>
          <cell r="AS173">
            <v>14000</v>
          </cell>
          <cell r="AT173">
            <v>58186.551473012805</v>
          </cell>
          <cell r="AU173" t="e">
            <v>#DIV/0!</v>
          </cell>
          <cell r="AV173" t="e">
            <v>#DIV/0!</v>
          </cell>
          <cell r="AW173" t="e">
            <v>#DIV/0!</v>
          </cell>
          <cell r="AX173">
            <v>0.29918628140817577</v>
          </cell>
          <cell r="AY173">
            <v>0.22458092337783822</v>
          </cell>
          <cell r="AZ173">
            <v>2.8951945060827218E-2</v>
          </cell>
          <cell r="BA173">
            <v>2.8951945060827218E-2</v>
          </cell>
          <cell r="BB173" t="e">
            <v>#DIV/0!</v>
          </cell>
        </row>
        <row r="174">
          <cell r="AI174" t="str">
            <v xml:space="preserve">Resto </v>
          </cell>
          <cell r="AK174">
            <v>120346</v>
          </cell>
          <cell r="AL174">
            <v>14422</v>
          </cell>
          <cell r="AM174">
            <v>59558.44</v>
          </cell>
          <cell r="AN174">
            <v>63945</v>
          </cell>
          <cell r="AO174">
            <v>260599.78883462772</v>
          </cell>
          <cell r="AP174">
            <v>140469</v>
          </cell>
          <cell r="AQ174">
            <v>140469</v>
          </cell>
          <cell r="AS174">
            <v>258004</v>
          </cell>
          <cell r="AT174">
            <v>680894.383055171</v>
          </cell>
          <cell r="AU174" t="e">
            <v>#DIV/0!</v>
          </cell>
          <cell r="AV174" t="e">
            <v>#DIV/0!</v>
          </cell>
          <cell r="AW174" t="e">
            <v>#DIV/0!</v>
          </cell>
          <cell r="AX174">
            <v>7.1427913981869234E-2</v>
          </cell>
          <cell r="AY174">
            <v>0.20992016215405432</v>
          </cell>
          <cell r="AZ174">
            <v>9.85449313225263E-2</v>
          </cell>
          <cell r="BA174">
            <v>9.85449313225263E-2</v>
          </cell>
          <cell r="BB174" t="e">
            <v>#DIV/0!</v>
          </cell>
        </row>
        <row r="175">
          <cell r="AH175" t="str">
            <v>CONTRIBUCIONES PARAFISCALES</v>
          </cell>
          <cell r="AK175">
            <v>81799.62289557296</v>
          </cell>
          <cell r="AL175">
            <v>219100</v>
          </cell>
          <cell r="AM175">
            <v>259554</v>
          </cell>
          <cell r="AS175">
            <v>0</v>
          </cell>
          <cell r="AT175">
            <v>0</v>
          </cell>
          <cell r="AU175" t="e">
            <v>#DIV/0!</v>
          </cell>
          <cell r="AV175" t="e">
            <v>#DIV/0!</v>
          </cell>
          <cell r="AW175" t="e">
            <v>#DIV/0!</v>
          </cell>
        </row>
        <row r="176">
          <cell r="AH176" t="str">
            <v>FONDOS ESPECIALES</v>
          </cell>
          <cell r="AK176">
            <v>0</v>
          </cell>
          <cell r="AL176">
            <v>0</v>
          </cell>
          <cell r="AM176">
            <v>0</v>
          </cell>
          <cell r="AN176">
            <v>400315</v>
          </cell>
          <cell r="AO176">
            <v>382093.34802990541</v>
          </cell>
          <cell r="AP176">
            <v>386363</v>
          </cell>
          <cell r="AQ176">
            <v>306363</v>
          </cell>
          <cell r="AS176">
            <v>539961</v>
          </cell>
          <cell r="AT176">
            <v>604451</v>
          </cell>
          <cell r="AU176" t="e">
            <v>#DIV/0!</v>
          </cell>
          <cell r="AV176" t="e">
            <v>#DIV/0!</v>
          </cell>
          <cell r="AW176" t="e">
            <v>#DIV/0!</v>
          </cell>
          <cell r="AX176">
            <v>0.44716030003365359</v>
          </cell>
          <cell r="AY176">
            <v>0.30778650257204399</v>
          </cell>
          <cell r="AZ176">
            <v>0.27104994910311336</v>
          </cell>
          <cell r="BA176">
            <v>0.21492657308561414</v>
          </cell>
          <cell r="BB176" t="e">
            <v>#DIV/0!</v>
          </cell>
        </row>
        <row r="177">
          <cell r="AH177" t="str">
            <v>OTROS DE CAPITAL</v>
          </cell>
          <cell r="AK177">
            <v>562100</v>
          </cell>
          <cell r="AL177">
            <v>620214</v>
          </cell>
          <cell r="AM177">
            <v>802600</v>
          </cell>
          <cell r="AN177">
            <v>1144950</v>
          </cell>
          <cell r="AO177">
            <v>1218003</v>
          </cell>
          <cell r="AP177">
            <v>1490079</v>
          </cell>
          <cell r="AQ177">
            <v>1919151</v>
          </cell>
          <cell r="AS177">
            <v>3164263</v>
          </cell>
          <cell r="AT177">
            <v>2228335.5999999996</v>
          </cell>
          <cell r="AU177" t="e">
            <v>#DIV/0!</v>
          </cell>
          <cell r="AV177" t="e">
            <v>#DIV/0!</v>
          </cell>
          <cell r="AW177" t="e">
            <v>#DIV/0!</v>
          </cell>
          <cell r="AX177">
            <v>1.2789333038320616</v>
          </cell>
          <cell r="AY177">
            <v>0.98113428413549886</v>
          </cell>
          <cell r="AZ177">
            <v>1.0453533001597413</v>
          </cell>
          <cell r="BA177">
            <v>1.3463654150919968</v>
          </cell>
          <cell r="BB177" t="e">
            <v>#DIV/0!</v>
          </cell>
        </row>
        <row r="178">
          <cell r="AH178" t="str">
            <v>Rendimientos financieros</v>
          </cell>
          <cell r="AK178">
            <v>121900</v>
          </cell>
          <cell r="AL178">
            <v>125100</v>
          </cell>
          <cell r="AM178">
            <v>141300</v>
          </cell>
          <cell r="AN178">
            <v>293738</v>
          </cell>
          <cell r="AO178">
            <v>318811.99</v>
          </cell>
          <cell r="AP178">
            <v>291800</v>
          </cell>
          <cell r="AQ178">
            <v>291800</v>
          </cell>
          <cell r="AS178">
            <v>320558</v>
          </cell>
          <cell r="AT178">
            <v>494497</v>
          </cell>
          <cell r="AU178" t="e">
            <v>#DIV/0!</v>
          </cell>
          <cell r="AV178" t="e">
            <v>#DIV/0!</v>
          </cell>
          <cell r="AW178" t="e">
            <v>#DIV/0!</v>
          </cell>
          <cell r="AX178">
            <v>0.3281115426883463</v>
          </cell>
          <cell r="AY178">
            <v>0.25681166104062458</v>
          </cell>
          <cell r="AZ178">
            <v>0.2047100140238286</v>
          </cell>
          <cell r="BA178">
            <v>0.2047100140238286</v>
          </cell>
          <cell r="BB178" t="e">
            <v>#DIV/0!</v>
          </cell>
        </row>
        <row r="179">
          <cell r="AH179" t="str">
            <v>Excedentes financieros</v>
          </cell>
          <cell r="AK179">
            <v>154960</v>
          </cell>
          <cell r="AL179">
            <v>220000</v>
          </cell>
          <cell r="AM179">
            <v>428800</v>
          </cell>
          <cell r="AN179">
            <v>550000</v>
          </cell>
          <cell r="AO179">
            <v>635803</v>
          </cell>
          <cell r="AP179">
            <v>712766</v>
          </cell>
          <cell r="AQ179">
            <v>1141838</v>
          </cell>
          <cell r="AS179">
            <v>2645009</v>
          </cell>
          <cell r="AT179">
            <v>1515273.0000000002</v>
          </cell>
          <cell r="AU179" t="e">
            <v>#DIV/0!</v>
          </cell>
          <cell r="AV179" t="e">
            <v>#DIV/0!</v>
          </cell>
          <cell r="AW179" t="e">
            <v>#DIV/0!</v>
          </cell>
          <cell r="AX179">
            <v>0.61436160278408125</v>
          </cell>
          <cell r="AY179">
            <v>0.51215647355236615</v>
          </cell>
          <cell r="AZ179">
            <v>0.50003542788111111</v>
          </cell>
          <cell r="BA179">
            <v>0.80104754281336665</v>
          </cell>
          <cell r="BB179" t="e">
            <v>#DIV/0!</v>
          </cell>
        </row>
        <row r="180">
          <cell r="AI180" t="str">
            <v>Ecopetrol</v>
          </cell>
          <cell r="AK180">
            <v>110000</v>
          </cell>
          <cell r="AL180">
            <v>139000</v>
          </cell>
          <cell r="AM180">
            <v>194020</v>
          </cell>
          <cell r="AN180">
            <v>226224</v>
          </cell>
          <cell r="AO180">
            <v>223000</v>
          </cell>
          <cell r="AP180">
            <v>279000</v>
          </cell>
          <cell r="AQ180">
            <v>708072</v>
          </cell>
          <cell r="AS180">
            <v>279000</v>
          </cell>
          <cell r="AT180">
            <v>674000</v>
          </cell>
          <cell r="AU180" t="e">
            <v>#DIV/0!</v>
          </cell>
          <cell r="AV180" t="e">
            <v>#DIV/0!</v>
          </cell>
          <cell r="AW180" t="e">
            <v>#DIV/0!</v>
          </cell>
          <cell r="AX180">
            <v>0.25269698041495636</v>
          </cell>
          <cell r="AY180">
            <v>0.17963251762287635</v>
          </cell>
          <cell r="AZ180">
            <v>0.19573027386102868</v>
          </cell>
          <cell r="BA180">
            <v>0.49674238879328431</v>
          </cell>
          <cell r="BB180" t="e">
            <v>#DIV/0!</v>
          </cell>
        </row>
        <row r="181">
          <cell r="AI181" t="str">
            <v>Resto</v>
          </cell>
          <cell r="AK181">
            <v>44960</v>
          </cell>
          <cell r="AL181">
            <v>81000</v>
          </cell>
          <cell r="AM181">
            <v>234780</v>
          </cell>
          <cell r="AN181">
            <v>323776</v>
          </cell>
          <cell r="AO181">
            <v>412803</v>
          </cell>
          <cell r="AP181">
            <v>433766</v>
          </cell>
          <cell r="AQ181">
            <v>433766</v>
          </cell>
          <cell r="AS181">
            <v>2366009</v>
          </cell>
          <cell r="AT181">
            <v>841273.00000000023</v>
          </cell>
          <cell r="AU181" t="e">
            <v>#DIV/0!</v>
          </cell>
          <cell r="AV181" t="e">
            <v>#DIV/0!</v>
          </cell>
          <cell r="AW181" t="e">
            <v>#DIV/0!</v>
          </cell>
          <cell r="AX181">
            <v>0.36166462236912489</v>
          </cell>
          <cell r="AY181">
            <v>0.3325239559294898</v>
          </cell>
          <cell r="AZ181">
            <v>0.30430515402008235</v>
          </cell>
          <cell r="BA181">
            <v>0.30430515402008235</v>
          </cell>
          <cell r="BB181" t="e">
            <v>#DIV/0!</v>
          </cell>
        </row>
        <row r="182">
          <cell r="AH182" t="str">
            <v>Recuperación de cartera</v>
          </cell>
          <cell r="AK182">
            <v>66700</v>
          </cell>
          <cell r="AL182">
            <v>55200</v>
          </cell>
          <cell r="AM182">
            <v>5900</v>
          </cell>
          <cell r="AN182">
            <v>8100</v>
          </cell>
          <cell r="AO182">
            <v>75800</v>
          </cell>
          <cell r="AP182">
            <v>75100</v>
          </cell>
          <cell r="AQ182">
            <v>75100</v>
          </cell>
          <cell r="AS182">
            <v>3481</v>
          </cell>
          <cell r="AT182">
            <v>3829.1000000000004</v>
          </cell>
          <cell r="AU182" t="e">
            <v>#DIV/0!</v>
          </cell>
          <cell r="AV182" t="e">
            <v>#DIV/0!</v>
          </cell>
          <cell r="AW182" t="e">
            <v>#DIV/0!</v>
          </cell>
          <cell r="AX182">
            <v>9.0478708773655617E-3</v>
          </cell>
          <cell r="AY182">
            <v>6.1058945452080841E-2</v>
          </cell>
          <cell r="AZ182">
            <v>5.2685819236427442E-2</v>
          </cell>
          <cell r="BA182">
            <v>5.2685819236427442E-2</v>
          </cell>
          <cell r="BB182" t="e">
            <v>#DIV/0!</v>
          </cell>
        </row>
        <row r="183">
          <cell r="AH183" t="str">
            <v>Reintegros y recursos no apropiados</v>
          </cell>
          <cell r="AK183">
            <v>78400</v>
          </cell>
          <cell r="AL183">
            <v>171400</v>
          </cell>
          <cell r="AM183">
            <v>226600</v>
          </cell>
          <cell r="AN183">
            <v>192000</v>
          </cell>
          <cell r="AO183">
            <v>83188.009999999995</v>
          </cell>
          <cell r="AP183">
            <v>199903</v>
          </cell>
          <cell r="AQ183">
            <v>199903</v>
          </cell>
          <cell r="AS183">
            <v>190017</v>
          </cell>
          <cell r="AT183">
            <v>209018.7</v>
          </cell>
          <cell r="AU183" t="e">
            <v>#DIV/0!</v>
          </cell>
          <cell r="AV183" t="e">
            <v>#DIV/0!</v>
          </cell>
          <cell r="AW183" t="e">
            <v>#DIV/0!</v>
          </cell>
          <cell r="AX183">
            <v>0.21446805042644293</v>
          </cell>
          <cell r="AY183">
            <v>6.7010186871466426E-2</v>
          </cell>
          <cell r="AZ183">
            <v>0.14024039045032696</v>
          </cell>
          <cell r="BA183">
            <v>0.14024039045032696</v>
          </cell>
          <cell r="BB183" t="e">
            <v>#DIV/0!</v>
          </cell>
        </row>
        <row r="184">
          <cell r="AH184" t="str">
            <v xml:space="preserve">Resto </v>
          </cell>
          <cell r="AK184">
            <v>140140</v>
          </cell>
          <cell r="AL184">
            <v>48514</v>
          </cell>
          <cell r="AM184">
            <v>0</v>
          </cell>
          <cell r="AN184">
            <v>101112</v>
          </cell>
          <cell r="AO184">
            <v>104400</v>
          </cell>
          <cell r="AP184">
            <v>210510</v>
          </cell>
          <cell r="AQ184">
            <v>210510</v>
          </cell>
          <cell r="AS184">
            <v>5198</v>
          </cell>
          <cell r="AT184">
            <v>5717.8</v>
          </cell>
          <cell r="AU184" t="e">
            <v>#DIV/0!</v>
          </cell>
          <cell r="AV184" t="e">
            <v>#DIV/0!</v>
          </cell>
          <cell r="AW184" t="e">
            <v>#DIV/0!</v>
          </cell>
          <cell r="AX184">
            <v>0.11294423705582549</v>
          </cell>
          <cell r="AY184">
            <v>8.4097017218960943E-2</v>
          </cell>
          <cell r="AZ184">
            <v>0.14768164856804714</v>
          </cell>
          <cell r="BA184">
            <v>0.14768164856804714</v>
          </cell>
          <cell r="BB184" t="e">
            <v>#DIV/0!</v>
          </cell>
        </row>
        <row r="185">
          <cell r="AK185">
            <v>0</v>
          </cell>
          <cell r="AL185">
            <v>0</v>
          </cell>
          <cell r="AM185">
            <v>0</v>
          </cell>
          <cell r="AS185">
            <v>0</v>
          </cell>
          <cell r="AT185">
            <v>0</v>
          </cell>
        </row>
        <row r="186">
          <cell r="AK186">
            <v>6046333.0410558749</v>
          </cell>
          <cell r="AL186">
            <v>8498337</v>
          </cell>
          <cell r="AM186">
            <v>11290300</v>
          </cell>
          <cell r="AN186">
            <v>15363198.08</v>
          </cell>
          <cell r="AO186">
            <v>19589241</v>
          </cell>
          <cell r="AP186">
            <v>23492406</v>
          </cell>
          <cell r="AQ186">
            <v>23492406</v>
          </cell>
          <cell r="AS186">
            <v>27734235</v>
          </cell>
          <cell r="AT186">
            <v>31690348.102001004</v>
          </cell>
          <cell r="AU186" t="e">
            <v>#DIV/0!</v>
          </cell>
          <cell r="AV186" t="e">
            <v>#DIV/0!</v>
          </cell>
          <cell r="AW186" t="e">
            <v>#DIV/0!</v>
          </cell>
          <cell r="AX186">
            <v>17.161016356942035</v>
          </cell>
          <cell r="AY186">
            <v>15.779662238346509</v>
          </cell>
          <cell r="AZ186">
            <v>16.48091419367195</v>
          </cell>
          <cell r="BA186">
            <v>16.48091419367195</v>
          </cell>
          <cell r="BB186" t="e">
            <v>#DIV/0!</v>
          </cell>
        </row>
        <row r="187">
          <cell r="AH187" t="str">
            <v xml:space="preserve"> PAGOS CORRIENTES</v>
          </cell>
          <cell r="AK187">
            <v>5073285.0410558749</v>
          </cell>
          <cell r="AL187">
            <v>7159337</v>
          </cell>
          <cell r="AM187">
            <v>9544400</v>
          </cell>
          <cell r="AN187">
            <v>13046998.08</v>
          </cell>
          <cell r="AO187">
            <v>16419841</v>
          </cell>
          <cell r="AP187">
            <v>21212186</v>
          </cell>
          <cell r="AQ187">
            <v>21212186</v>
          </cell>
          <cell r="AS187">
            <v>25711137</v>
          </cell>
          <cell r="AT187">
            <v>29337897.772421002</v>
          </cell>
          <cell r="AU187" t="e">
            <v>#DIV/0!</v>
          </cell>
          <cell r="AV187" t="e">
            <v>#DIV/0!</v>
          </cell>
          <cell r="AW187" t="e">
            <v>#DIV/0!</v>
          </cell>
          <cell r="AX187">
            <v>14.573772094453874</v>
          </cell>
          <cell r="AY187">
            <v>13.226625012544069</v>
          </cell>
          <cell r="AZ187">
            <v>14.881243637889172</v>
          </cell>
          <cell r="BA187">
            <v>14.881243637889172</v>
          </cell>
          <cell r="BB187" t="e">
            <v>#DIV/0!</v>
          </cell>
        </row>
        <row r="188">
          <cell r="AH188" t="str">
            <v xml:space="preserve"> 2.1.1.</v>
          </cell>
          <cell r="AI188" t="str">
            <v xml:space="preserve"> Interes deuda Externa</v>
          </cell>
          <cell r="AK188">
            <v>338748</v>
          </cell>
          <cell r="AL188">
            <v>375230</v>
          </cell>
          <cell r="AM188">
            <v>383400</v>
          </cell>
          <cell r="AN188">
            <v>467078</v>
          </cell>
          <cell r="AO188">
            <v>617500</v>
          </cell>
          <cell r="AP188">
            <v>889000</v>
          </cell>
          <cell r="AQ188">
            <v>889000</v>
          </cell>
          <cell r="AS188">
            <v>1417360</v>
          </cell>
          <cell r="AT188">
            <v>2280777.8724210002</v>
          </cell>
          <cell r="AU188" t="e">
            <v>#DIV/0!</v>
          </cell>
          <cell r="AV188" t="e">
            <v>#DIV/0!</v>
          </cell>
          <cell r="AW188" t="e">
            <v>#DIV/0!</v>
          </cell>
          <cell r="AX188">
            <v>0.52173597946396932</v>
          </cell>
          <cell r="AY188">
            <v>0.49741291314854769</v>
          </cell>
          <cell r="AZ188">
            <v>0.62367101599446062</v>
          </cell>
          <cell r="BA188">
            <v>0.62367101599446062</v>
          </cell>
          <cell r="BB188" t="e">
            <v>#DIV/0!</v>
          </cell>
        </row>
        <row r="189">
          <cell r="AH189" t="str">
            <v xml:space="preserve"> 2.1.2.</v>
          </cell>
          <cell r="AI189" t="str">
            <v xml:space="preserve"> Interes deuda Interna</v>
          </cell>
          <cell r="AK189">
            <v>243638</v>
          </cell>
          <cell r="AL189">
            <v>404920</v>
          </cell>
          <cell r="AM189">
            <v>652700</v>
          </cell>
          <cell r="AN189">
            <v>1411444</v>
          </cell>
          <cell r="AO189">
            <v>1832800</v>
          </cell>
          <cell r="AP189">
            <v>3201700</v>
          </cell>
          <cell r="AQ189">
            <v>3201700</v>
          </cell>
          <cell r="AS189">
            <v>3535289</v>
          </cell>
          <cell r="AT189">
            <v>4814374.9000000004</v>
          </cell>
          <cell r="AU189" t="e">
            <v>#DIV/0!</v>
          </cell>
          <cell r="AV189" t="e">
            <v>#DIV/0!</v>
          </cell>
          <cell r="AW189" t="e">
            <v>#DIV/0!</v>
          </cell>
          <cell r="AX189">
            <v>1.5766127237817722</v>
          </cell>
          <cell r="AY189">
            <v>1.4763698578439808</v>
          </cell>
          <cell r="AZ189">
            <v>2.2461276624403426</v>
          </cell>
          <cell r="BA189">
            <v>2.2461276624403426</v>
          </cell>
          <cell r="BB189" t="e">
            <v>#DIV/0!</v>
          </cell>
        </row>
        <row r="190">
          <cell r="AH190" t="str">
            <v xml:space="preserve"> 2.1.3.</v>
          </cell>
          <cell r="AI190" t="str">
            <v xml:space="preserve"> Otros</v>
          </cell>
          <cell r="AK190">
            <v>4490899.0410558749</v>
          </cell>
          <cell r="AL190">
            <v>6379187</v>
          </cell>
          <cell r="AM190">
            <v>8508300</v>
          </cell>
          <cell r="AN190">
            <v>11168476.08</v>
          </cell>
          <cell r="AO190">
            <v>13969541</v>
          </cell>
          <cell r="AP190">
            <v>17121486</v>
          </cell>
          <cell r="AQ190">
            <v>17121486</v>
          </cell>
          <cell r="AS190">
            <v>20758488</v>
          </cell>
          <cell r="AT190">
            <v>22242745</v>
          </cell>
          <cell r="AU190" t="e">
            <v>#DIV/0!</v>
          </cell>
          <cell r="AV190" t="e">
            <v>#DIV/0!</v>
          </cell>
          <cell r="AW190" t="e">
            <v>#DIV/0!</v>
          </cell>
          <cell r="AX190">
            <v>12.475423391208132</v>
          </cell>
          <cell r="AY190">
            <v>11.252842241551541</v>
          </cell>
          <cell r="AZ190">
            <v>12.011444959454369</v>
          </cell>
          <cell r="BA190">
            <v>12.011444959454369</v>
          </cell>
          <cell r="BB190" t="e">
            <v>#DIV/0!</v>
          </cell>
        </row>
        <row r="191">
          <cell r="AI191" t="str">
            <v xml:space="preserve"> 2.1.3.1.</v>
          </cell>
          <cell r="AJ191" t="str">
            <v xml:space="preserve"> Servicios Personales</v>
          </cell>
          <cell r="AK191">
            <v>1092593.0410558751</v>
          </cell>
          <cell r="AL191">
            <v>1525331</v>
          </cell>
          <cell r="AM191">
            <v>1946082.4</v>
          </cell>
          <cell r="AN191">
            <v>2377977.85</v>
          </cell>
          <cell r="AO191">
            <v>2848199.6999999997</v>
          </cell>
          <cell r="AP191">
            <v>3547894.0000000005</v>
          </cell>
          <cell r="AQ191">
            <v>3547894.0000000005</v>
          </cell>
          <cell r="AS191">
            <v>4084291.9999999995</v>
          </cell>
          <cell r="AT191">
            <v>4453811</v>
          </cell>
          <cell r="AU191" t="e">
            <v>#DIV/0!</v>
          </cell>
          <cell r="AV191" t="e">
            <v>#DIV/0!</v>
          </cell>
          <cell r="AW191" t="e">
            <v>#DIV/0!</v>
          </cell>
          <cell r="AX191">
            <v>2.6562514242018973</v>
          </cell>
          <cell r="AY191">
            <v>2.2943017166086146</v>
          </cell>
          <cell r="AZ191">
            <v>2.4889973629028694</v>
          </cell>
          <cell r="BA191">
            <v>2.4889973629028694</v>
          </cell>
          <cell r="BB191" t="e">
            <v>#DIV/0!</v>
          </cell>
        </row>
        <row r="192">
          <cell r="AI192" t="str">
            <v xml:space="preserve"> 2.1.3.2.</v>
          </cell>
          <cell r="AJ192" t="str">
            <v>Operación Comercial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S192">
            <v>0</v>
          </cell>
          <cell r="AT192">
            <v>0</v>
          </cell>
          <cell r="AU192" t="e">
            <v>#DIV/0!</v>
          </cell>
          <cell r="AV192" t="e">
            <v>#DIV/0!</v>
          </cell>
          <cell r="AW192" t="e">
            <v>#DIV/0!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 t="e">
            <v>#DIV/0!</v>
          </cell>
        </row>
        <row r="193">
          <cell r="AI193" t="str">
            <v xml:space="preserve"> 2.1.3.3.</v>
          </cell>
          <cell r="AJ193" t="str">
            <v xml:space="preserve"> Transferencias</v>
          </cell>
          <cell r="AK193">
            <v>3000623</v>
          </cell>
          <cell r="AL193">
            <v>4254181</v>
          </cell>
          <cell r="AM193">
            <v>5837260.2000000002</v>
          </cell>
          <cell r="AN193">
            <v>7937416.0999999996</v>
          </cell>
          <cell r="AO193">
            <v>9799363</v>
          </cell>
          <cell r="AP193">
            <v>12259100</v>
          </cell>
          <cell r="AQ193">
            <v>12259100</v>
          </cell>
          <cell r="AS193">
            <v>15462616</v>
          </cell>
          <cell r="AT193">
            <v>16633000</v>
          </cell>
          <cell r="AU193" t="e">
            <v>#DIV/0!</v>
          </cell>
          <cell r="AV193" t="e">
            <v>#DIV/0!</v>
          </cell>
          <cell r="AW193" t="e">
            <v>#DIV/0!</v>
          </cell>
          <cell r="AX193">
            <v>8.8662612312003102</v>
          </cell>
          <cell r="AY193">
            <v>7.8936513308989351</v>
          </cell>
          <cell r="AZ193">
            <v>8.6002759867015666</v>
          </cell>
          <cell r="BA193">
            <v>8.6002759867015666</v>
          </cell>
          <cell r="BB193" t="e">
            <v>#DIV/0!</v>
          </cell>
        </row>
        <row r="194">
          <cell r="AI194" t="str">
            <v xml:space="preserve"> 2.1.3.4.</v>
          </cell>
          <cell r="AJ194" t="str">
            <v>Gastos Generales y otros</v>
          </cell>
          <cell r="AK194">
            <v>397683</v>
          </cell>
          <cell r="AL194">
            <v>599675</v>
          </cell>
          <cell r="AM194">
            <v>724957.4</v>
          </cell>
          <cell r="AN194">
            <v>853082.13</v>
          </cell>
          <cell r="AO194">
            <v>1321978.2999999998</v>
          </cell>
          <cell r="AP194">
            <v>1314492</v>
          </cell>
          <cell r="AQ194">
            <v>1314492</v>
          </cell>
          <cell r="AS194">
            <v>1211580</v>
          </cell>
          <cell r="AT194">
            <v>1155934</v>
          </cell>
          <cell r="AU194" t="e">
            <v>#DIV/0!</v>
          </cell>
          <cell r="AV194" t="e">
            <v>#DIV/0!</v>
          </cell>
          <cell r="AW194" t="e">
            <v>#DIV/0!</v>
          </cell>
          <cell r="AX194">
            <v>0.95291073580592356</v>
          </cell>
          <cell r="AY194">
            <v>1.0648891940439915</v>
          </cell>
          <cell r="AZ194">
            <v>0.92217160984993318</v>
          </cell>
          <cell r="BA194">
            <v>0.92217160984993318</v>
          </cell>
          <cell r="BB194" t="e">
            <v>#DIV/0!</v>
          </cell>
        </row>
        <row r="195">
          <cell r="AH195" t="str">
            <v xml:space="preserve"> PAGOS DE CAPITAL</v>
          </cell>
          <cell r="AK195">
            <v>973048</v>
          </cell>
          <cell r="AL195">
            <v>1339000</v>
          </cell>
          <cell r="AM195">
            <v>1745900</v>
          </cell>
          <cell r="AN195">
            <v>2316200</v>
          </cell>
          <cell r="AO195">
            <v>3169400</v>
          </cell>
          <cell r="AP195">
            <v>2280220</v>
          </cell>
          <cell r="AQ195">
            <v>2280220</v>
          </cell>
          <cell r="AS195">
            <v>2023098</v>
          </cell>
          <cell r="AT195">
            <v>2352450.3295800001</v>
          </cell>
          <cell r="AU195" t="e">
            <v>#DIV/0!</v>
          </cell>
          <cell r="AV195" t="e">
            <v>#DIV/0!</v>
          </cell>
          <cell r="AW195" t="e">
            <v>#DIV/0!</v>
          </cell>
          <cell r="AX195">
            <v>2.587244262488162</v>
          </cell>
          <cell r="AY195">
            <v>2.5530372258024405</v>
          </cell>
          <cell r="AZ195">
            <v>1.5996705557827773</v>
          </cell>
          <cell r="BA195">
            <v>1.5996705557827773</v>
          </cell>
          <cell r="BB195" t="e">
            <v>#DIV/0!</v>
          </cell>
        </row>
        <row r="196">
          <cell r="AH196" t="str">
            <v xml:space="preserve"> 2.2.1.</v>
          </cell>
          <cell r="AI196" t="str">
            <v xml:space="preserve"> Formación bruta de Capital Fijo</v>
          </cell>
          <cell r="AK196">
            <v>973048</v>
          </cell>
          <cell r="AL196">
            <v>1309000</v>
          </cell>
          <cell r="AM196">
            <v>1745900</v>
          </cell>
          <cell r="AN196">
            <v>2316200</v>
          </cell>
          <cell r="AO196">
            <v>3169400</v>
          </cell>
          <cell r="AP196">
            <v>2280220</v>
          </cell>
          <cell r="AQ196">
            <v>2280220</v>
          </cell>
          <cell r="AS196">
            <v>2023098</v>
          </cell>
          <cell r="AT196">
            <v>2352450.3295800001</v>
          </cell>
          <cell r="AU196" t="e">
            <v>#DIV/0!</v>
          </cell>
          <cell r="AV196" t="e">
            <v>#DIV/0!</v>
          </cell>
          <cell r="AW196" t="e">
            <v>#DIV/0!</v>
          </cell>
          <cell r="AX196">
            <v>2.587244262488162</v>
          </cell>
          <cell r="AY196">
            <v>2.5530372258024405</v>
          </cell>
          <cell r="AZ196">
            <v>1.5996705557827773</v>
          </cell>
          <cell r="BA196">
            <v>1.5996705557827773</v>
          </cell>
          <cell r="BB196" t="e">
            <v>#DIV/0!</v>
          </cell>
        </row>
        <row r="197">
          <cell r="AH197" t="str">
            <v xml:space="preserve"> 2.1.1.</v>
          </cell>
          <cell r="AI197" t="str">
            <v xml:space="preserve"> Otros</v>
          </cell>
          <cell r="AK197">
            <v>0</v>
          </cell>
          <cell r="AL197">
            <v>30000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S197">
            <v>0</v>
          </cell>
          <cell r="AT197">
            <v>0</v>
          </cell>
          <cell r="AU197" t="e">
            <v>#DIV/0!</v>
          </cell>
          <cell r="AV197" t="e">
            <v>#DIV/0!</v>
          </cell>
          <cell r="AW197" t="e">
            <v>#DIV/0!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 t="e">
            <v>#DIV/0!</v>
          </cell>
        </row>
        <row r="198">
          <cell r="AK198">
            <v>0</v>
          </cell>
          <cell r="AL198">
            <v>0</v>
          </cell>
          <cell r="AM198">
            <v>0</v>
          </cell>
          <cell r="AS198">
            <v>0</v>
          </cell>
          <cell r="AT198">
            <v>0</v>
          </cell>
        </row>
        <row r="199">
          <cell r="AK199">
            <v>-138732.73306045774</v>
          </cell>
          <cell r="AL199">
            <v>-797537</v>
          </cell>
          <cell r="AM199">
            <v>-1766600.790000001</v>
          </cell>
          <cell r="AN199">
            <v>-3314430.08</v>
          </cell>
          <cell r="AO199">
            <v>-4301445.309135465</v>
          </cell>
          <cell r="AP199">
            <v>-6608988</v>
          </cell>
          <cell r="AQ199">
            <v>-6300798</v>
          </cell>
          <cell r="AS199">
            <v>-7629774</v>
          </cell>
          <cell r="AT199">
            <v>-8736066.727455169</v>
          </cell>
          <cell r="AU199" t="e">
            <v>#DIV/0!</v>
          </cell>
          <cell r="AV199" t="e">
            <v>#DIV/0!</v>
          </cell>
          <cell r="AW199" t="e">
            <v>#DIV/0!</v>
          </cell>
          <cell r="AX199">
            <v>-3.7022883204810375</v>
          </cell>
          <cell r="AY199">
            <v>-3.464930270390651</v>
          </cell>
          <cell r="AZ199">
            <v>-4.6364839827392554</v>
          </cell>
          <cell r="BA199">
            <v>-4.420275692053842</v>
          </cell>
          <cell r="BB199" t="e">
            <v>#DIV/0!</v>
          </cell>
        </row>
        <row r="200">
          <cell r="AK200">
            <v>0</v>
          </cell>
          <cell r="AL200">
            <v>0</v>
          </cell>
          <cell r="AM200">
            <v>0</v>
          </cell>
          <cell r="AS200">
            <v>0</v>
          </cell>
          <cell r="AT200">
            <v>0</v>
          </cell>
        </row>
        <row r="201">
          <cell r="AK201">
            <v>96184.1</v>
          </cell>
          <cell r="AL201">
            <v>129400</v>
          </cell>
          <cell r="AM201">
            <v>172000</v>
          </cell>
          <cell r="AN201">
            <v>385074.61</v>
          </cell>
          <cell r="AO201">
            <v>248214.72892595999</v>
          </cell>
          <cell r="AP201">
            <v>321089.15788879001</v>
          </cell>
          <cell r="AQ201">
            <v>321089.15788879001</v>
          </cell>
          <cell r="AS201">
            <v>259276.78503759997</v>
          </cell>
          <cell r="AT201">
            <v>302834.40776999999</v>
          </cell>
          <cell r="AU201" t="e">
            <v>#DIV/0!</v>
          </cell>
          <cell r="AV201" t="e">
            <v>#DIV/0!</v>
          </cell>
          <cell r="AW201" t="e">
            <v>#DIV/0!</v>
          </cell>
          <cell r="AX201">
            <v>0.43013646289282725</v>
          </cell>
          <cell r="AY201">
            <v>0.19994366218856491</v>
          </cell>
          <cell r="AZ201">
            <v>0.2252575942916844</v>
          </cell>
          <cell r="BA201">
            <v>0.2252575942916844</v>
          </cell>
          <cell r="BB201" t="e">
            <v>#DIV/0!</v>
          </cell>
        </row>
        <row r="202">
          <cell r="AK202">
            <v>0</v>
          </cell>
          <cell r="AL202">
            <v>0</v>
          </cell>
          <cell r="AM202">
            <v>0</v>
          </cell>
          <cell r="AS202">
            <v>0</v>
          </cell>
          <cell r="AT202">
            <v>0</v>
          </cell>
        </row>
        <row r="203">
          <cell r="AK203">
            <v>-234916.83306045775</v>
          </cell>
          <cell r="AL203">
            <v>-926937</v>
          </cell>
          <cell r="AM203">
            <v>-1938600.790000001</v>
          </cell>
          <cell r="AN203">
            <v>-3699504.69</v>
          </cell>
          <cell r="AO203">
            <v>-4549660.0380614251</v>
          </cell>
          <cell r="AP203">
            <v>-6930077.1578887897</v>
          </cell>
          <cell r="AQ203">
            <v>-6621887.1578887897</v>
          </cell>
          <cell r="AS203">
            <v>-7889050.7850375995</v>
          </cell>
          <cell r="AT203">
            <v>-9038901.1352251694</v>
          </cell>
          <cell r="AU203" t="e">
            <v>#DIV/0!</v>
          </cell>
          <cell r="AV203" t="e">
            <v>#DIV/0!</v>
          </cell>
          <cell r="AW203" t="e">
            <v>#DIV/0!</v>
          </cell>
          <cell r="AX203">
            <v>-4.1324247833738648</v>
          </cell>
          <cell r="AY203">
            <v>-3.6648739325792157</v>
          </cell>
          <cell r="AZ203">
            <v>-4.8617415770309398</v>
          </cell>
          <cell r="BA203">
            <v>-4.6455332863455263</v>
          </cell>
          <cell r="BB203" t="e">
            <v>#DIV/0!</v>
          </cell>
        </row>
        <row r="204">
          <cell r="AK204">
            <v>0</v>
          </cell>
          <cell r="AL204">
            <v>0</v>
          </cell>
          <cell r="AM204">
            <v>0</v>
          </cell>
          <cell r="AS204">
            <v>0</v>
          </cell>
          <cell r="AT204">
            <v>0</v>
          </cell>
        </row>
        <row r="205">
          <cell r="AK205">
            <v>234916.83306045775</v>
          </cell>
          <cell r="AL205">
            <v>926937</v>
          </cell>
          <cell r="AM205">
            <v>1938600.790000001</v>
          </cell>
          <cell r="AN205">
            <v>3699504.69</v>
          </cell>
          <cell r="AO205">
            <v>4549660.0380614251</v>
          </cell>
          <cell r="AP205">
            <v>6930077.1578887897</v>
          </cell>
          <cell r="AQ205">
            <v>6621887.1578887897</v>
          </cell>
          <cell r="AS205">
            <v>7889050.7850375995</v>
          </cell>
          <cell r="AT205">
            <v>9038901.1352251694</v>
          </cell>
          <cell r="AU205" t="e">
            <v>#DIV/0!</v>
          </cell>
          <cell r="AV205" t="e">
            <v>#DIV/0!</v>
          </cell>
          <cell r="AW205" t="e">
            <v>#DIV/0!</v>
          </cell>
          <cell r="AX205">
            <v>4.1324247833738648</v>
          </cell>
          <cell r="AY205">
            <v>3.6648739325792157</v>
          </cell>
          <cell r="AZ205">
            <v>4.8617415770309398</v>
          </cell>
          <cell r="BA205">
            <v>4.6455332863455263</v>
          </cell>
          <cell r="BB205" t="e">
            <v>#DIV/0!</v>
          </cell>
        </row>
        <row r="206">
          <cell r="AH206" t="str">
            <v xml:space="preserve"> CREDITO EXTERNO NETO</v>
          </cell>
          <cell r="AK206">
            <v>-281000</v>
          </cell>
          <cell r="AL206">
            <v>119500</v>
          </cell>
          <cell r="AM206">
            <v>223200</v>
          </cell>
          <cell r="AN206">
            <v>1079814</v>
          </cell>
          <cell r="AO206">
            <v>1096414</v>
          </cell>
          <cell r="AP206">
            <v>2657500</v>
          </cell>
          <cell r="AQ206">
            <v>2657500</v>
          </cell>
          <cell r="AS206">
            <v>3116594</v>
          </cell>
          <cell r="AT206">
            <v>1951997.6952539999</v>
          </cell>
          <cell r="AU206" t="e">
            <v>#DIV/0!</v>
          </cell>
          <cell r="AV206" t="e">
            <v>#DIV/0!</v>
          </cell>
          <cell r="AW206" t="e">
            <v>#DIV/0!</v>
          </cell>
          <cell r="AX206">
            <v>1.2061750177248909</v>
          </cell>
          <cell r="AY206">
            <v>0.88319106357384902</v>
          </cell>
          <cell r="AZ206">
            <v>1.864348397081304</v>
          </cell>
          <cell r="BA206">
            <v>1.864348397081304</v>
          </cell>
          <cell r="BB206" t="e">
            <v>#DIV/0!</v>
          </cell>
        </row>
        <row r="207">
          <cell r="AH207" t="str">
            <v xml:space="preserve"> 6.1.1.</v>
          </cell>
          <cell r="AI207" t="str">
            <v xml:space="preserve"> Mediano y Largo Plazo</v>
          </cell>
          <cell r="AK207">
            <v>-281000</v>
          </cell>
          <cell r="AL207">
            <v>119500</v>
          </cell>
          <cell r="AM207">
            <v>223200</v>
          </cell>
          <cell r="AN207">
            <v>1079814</v>
          </cell>
          <cell r="AO207">
            <v>1096414</v>
          </cell>
          <cell r="AP207">
            <v>2657500</v>
          </cell>
          <cell r="AQ207">
            <v>2657500</v>
          </cell>
          <cell r="AS207">
            <v>3116594</v>
          </cell>
          <cell r="AT207">
            <v>1951997.6952539999</v>
          </cell>
          <cell r="AU207" t="e">
            <v>#DIV/0!</v>
          </cell>
          <cell r="AV207" t="e">
            <v>#DIV/0!</v>
          </cell>
          <cell r="AW207" t="e">
            <v>#DIV/0!</v>
          </cell>
          <cell r="AX207">
            <v>1.2061750177248909</v>
          </cell>
          <cell r="AY207">
            <v>0.88319106357384902</v>
          </cell>
          <cell r="AZ207">
            <v>1.864348397081304</v>
          </cell>
          <cell r="BA207">
            <v>1.864348397081304</v>
          </cell>
          <cell r="BB207" t="e">
            <v>#DIV/0!</v>
          </cell>
        </row>
        <row r="208">
          <cell r="AI208" t="str">
            <v xml:space="preserve"> 6.1.1.1.</v>
          </cell>
          <cell r="AJ208" t="str">
            <v xml:space="preserve"> Desembolsos</v>
          </cell>
          <cell r="AK208">
            <v>397000</v>
          </cell>
          <cell r="AL208">
            <v>791500</v>
          </cell>
          <cell r="AM208">
            <v>847900</v>
          </cell>
          <cell r="AN208">
            <v>1819962</v>
          </cell>
          <cell r="AO208">
            <v>1889514</v>
          </cell>
          <cell r="AP208">
            <v>3663300</v>
          </cell>
          <cell r="AQ208">
            <v>3663300</v>
          </cell>
          <cell r="AS208">
            <v>4711114</v>
          </cell>
          <cell r="AT208">
            <v>4094839</v>
          </cell>
          <cell r="AU208" t="e">
            <v>#DIV/0!</v>
          </cell>
          <cell r="AV208" t="e">
            <v>#DIV/0!</v>
          </cell>
          <cell r="AW208" t="e">
            <v>#DIV/0!</v>
          </cell>
          <cell r="AX208">
            <v>2.0329359478656763</v>
          </cell>
          <cell r="AY208">
            <v>1.5220545152631013</v>
          </cell>
          <cell r="AZ208">
            <v>2.5699595420613135</v>
          </cell>
          <cell r="BA208">
            <v>2.5699595420613135</v>
          </cell>
          <cell r="BB208" t="e">
            <v>#DIV/0!</v>
          </cell>
        </row>
        <row r="209">
          <cell r="AI209" t="str">
            <v xml:space="preserve"> 6.1.1.2.</v>
          </cell>
          <cell r="AJ209" t="str">
            <v xml:space="preserve"> Amortizaciones</v>
          </cell>
          <cell r="AK209">
            <v>678000</v>
          </cell>
          <cell r="AL209">
            <v>672000</v>
          </cell>
          <cell r="AM209">
            <v>624700</v>
          </cell>
          <cell r="AN209">
            <v>740148</v>
          </cell>
          <cell r="AO209">
            <v>793100</v>
          </cell>
          <cell r="AP209">
            <v>1005800</v>
          </cell>
          <cell r="AQ209">
            <v>1005800</v>
          </cell>
          <cell r="AS209">
            <v>1594520</v>
          </cell>
          <cell r="AT209">
            <v>2142841.3047460001</v>
          </cell>
          <cell r="AU209" t="e">
            <v>#DIV/0!</v>
          </cell>
          <cell r="AV209" t="e">
            <v>#DIV/0!</v>
          </cell>
          <cell r="AW209" t="e">
            <v>#DIV/0!</v>
          </cell>
          <cell r="AX209">
            <v>0.82676093014078578</v>
          </cell>
          <cell r="AY209">
            <v>0.63886345168925207</v>
          </cell>
          <cell r="AZ209">
            <v>0.70561114498000954</v>
          </cell>
          <cell r="BA209">
            <v>0.70561114498000954</v>
          </cell>
          <cell r="BB209" t="e">
            <v>#DIV/0!</v>
          </cell>
        </row>
        <row r="210">
          <cell r="AH210" t="str">
            <v xml:space="preserve"> 6.1.2.</v>
          </cell>
          <cell r="AI210" t="str">
            <v xml:space="preserve"> Corto Plazo Neto</v>
          </cell>
          <cell r="AK210">
            <v>0</v>
          </cell>
          <cell r="AL210">
            <v>0</v>
          </cell>
          <cell r="AM210">
            <v>0</v>
          </cell>
          <cell r="AS210">
            <v>0</v>
          </cell>
          <cell r="AT210">
            <v>0</v>
          </cell>
          <cell r="AU210" t="e">
            <v>#DIV/0!</v>
          </cell>
          <cell r="AV210" t="e">
            <v>#DIV/0!</v>
          </cell>
          <cell r="AW210" t="e">
            <v>#DIV/0!</v>
          </cell>
          <cell r="BB210" t="e">
            <v>#DIV/0!</v>
          </cell>
        </row>
        <row r="211">
          <cell r="AH211" t="str">
            <v xml:space="preserve"> CREDITO INTERNO NETO</v>
          </cell>
          <cell r="AK211">
            <v>484000</v>
          </cell>
          <cell r="AL211">
            <v>235200</v>
          </cell>
          <cell r="AM211">
            <v>1755400</v>
          </cell>
          <cell r="AN211">
            <v>1790859</v>
          </cell>
          <cell r="AO211">
            <v>3517900</v>
          </cell>
          <cell r="AP211">
            <v>3985000</v>
          </cell>
          <cell r="AQ211">
            <v>3985000</v>
          </cell>
          <cell r="AS211">
            <v>4804244</v>
          </cell>
          <cell r="AT211">
            <v>5272589.5999999996</v>
          </cell>
          <cell r="AU211" t="e">
            <v>#DIV/0!</v>
          </cell>
          <cell r="AV211" t="e">
            <v>#DIV/0!</v>
          </cell>
          <cell r="AW211" t="e">
            <v>#DIV/0!</v>
          </cell>
          <cell r="AX211">
            <v>2.000427282909631</v>
          </cell>
          <cell r="AY211">
            <v>2.8337633800247382</v>
          </cell>
          <cell r="AZ211">
            <v>2.7956456678716823</v>
          </cell>
          <cell r="BA211">
            <v>2.7956456678716823</v>
          </cell>
          <cell r="BB211" t="e">
            <v>#DIV/0!</v>
          </cell>
        </row>
        <row r="212">
          <cell r="AH212" t="str">
            <v xml:space="preserve"> 6.2.1.</v>
          </cell>
          <cell r="AI212" t="str">
            <v xml:space="preserve"> Desembolsos</v>
          </cell>
          <cell r="AK212">
            <v>722000</v>
          </cell>
          <cell r="AL212">
            <v>1633300</v>
          </cell>
          <cell r="AM212">
            <v>2510800</v>
          </cell>
          <cell r="AN212">
            <v>3874081</v>
          </cell>
          <cell r="AO212">
            <v>6918965</v>
          </cell>
          <cell r="AP212">
            <v>7708700</v>
          </cell>
          <cell r="AQ212">
            <v>7708700</v>
          </cell>
          <cell r="AS212">
            <v>11396854</v>
          </cell>
          <cell r="AT212">
            <v>11729855</v>
          </cell>
          <cell r="AU212" t="e">
            <v>#DIV/0!</v>
          </cell>
          <cell r="AV212" t="e">
            <v>#DIV/0!</v>
          </cell>
          <cell r="AW212" t="e">
            <v>#DIV/0!</v>
          </cell>
          <cell r="AX212">
            <v>4.3274302045006481</v>
          </cell>
          <cell r="AY212">
            <v>5.5734130147738323</v>
          </cell>
          <cell r="AZ212">
            <v>5.4079783588262078</v>
          </cell>
          <cell r="BA212">
            <v>5.4079783588262078</v>
          </cell>
          <cell r="BB212" t="e">
            <v>#DIV/0!</v>
          </cell>
        </row>
        <row r="213">
          <cell r="AH213" t="str">
            <v xml:space="preserve"> 6.2.2.</v>
          </cell>
          <cell r="AI213" t="str">
            <v xml:space="preserve"> Amortizaciones</v>
          </cell>
          <cell r="AK213">
            <v>238000</v>
          </cell>
          <cell r="AL213">
            <v>1398100</v>
          </cell>
          <cell r="AM213">
            <v>755400</v>
          </cell>
          <cell r="AN213">
            <v>2083222</v>
          </cell>
          <cell r="AO213">
            <v>3401065</v>
          </cell>
          <cell r="AP213">
            <v>3723700</v>
          </cell>
          <cell r="AQ213">
            <v>3723700</v>
          </cell>
          <cell r="AS213">
            <v>6592610</v>
          </cell>
          <cell r="AT213">
            <v>6457265.4000000004</v>
          </cell>
          <cell r="AU213" t="e">
            <v>#DIV/0!</v>
          </cell>
          <cell r="AV213" t="e">
            <v>#DIV/0!</v>
          </cell>
          <cell r="AW213" t="e">
            <v>#DIV/0!</v>
          </cell>
          <cell r="AX213">
            <v>2.3270029215910171</v>
          </cell>
          <cell r="AY213">
            <v>2.7396496347490937</v>
          </cell>
          <cell r="AZ213">
            <v>2.6123326909545255</v>
          </cell>
          <cell r="BA213">
            <v>2.6123326909545255</v>
          </cell>
          <cell r="BB213" t="e">
            <v>#DIV/0!</v>
          </cell>
        </row>
        <row r="214">
          <cell r="AH214" t="str">
            <v>OTROS RECURSOS</v>
          </cell>
          <cell r="AK214">
            <v>31916.83306045772</v>
          </cell>
          <cell r="AL214">
            <v>572237</v>
          </cell>
          <cell r="AM214">
            <v>-39999.209999999031</v>
          </cell>
          <cell r="AN214">
            <v>828831.69</v>
          </cell>
          <cell r="AO214">
            <v>-64653.96193857491</v>
          </cell>
          <cell r="AP214">
            <v>443883.15788878966</v>
          </cell>
          <cell r="AQ214">
            <v>-20612.842111210339</v>
          </cell>
          <cell r="AS214">
            <v>-31787.214962400496</v>
          </cell>
          <cell r="AT214">
            <v>1814313.8399711698</v>
          </cell>
          <cell r="AU214" t="e">
            <v>#DIV/0!</v>
          </cell>
          <cell r="AV214" t="e">
            <v>#DIV/0!</v>
          </cell>
          <cell r="AW214" t="e">
            <v>#DIV/0!</v>
          </cell>
          <cell r="AX214">
            <v>0.9258224827393432</v>
          </cell>
          <cell r="AY214">
            <v>-5.2080511019371445E-2</v>
          </cell>
          <cell r="AZ214">
            <v>0.31140276722534421</v>
          </cell>
          <cell r="BA214">
            <v>-1.4460778607460015E-2</v>
          </cell>
          <cell r="BB214" t="e">
            <v>#DIV/0!</v>
          </cell>
        </row>
        <row r="215">
          <cell r="AH215" t="str">
            <v xml:space="preserve"> 6.3.1.</v>
          </cell>
          <cell r="AI215" t="str">
            <v>Telefonía</v>
          </cell>
          <cell r="AK215">
            <v>0</v>
          </cell>
          <cell r="AL215">
            <v>0</v>
          </cell>
          <cell r="AM215">
            <v>0</v>
          </cell>
          <cell r="AN215">
            <v>90000</v>
          </cell>
          <cell r="AO215">
            <v>91614</v>
          </cell>
          <cell r="AP215">
            <v>111391</v>
          </cell>
          <cell r="AQ215">
            <v>111391</v>
          </cell>
          <cell r="AS215">
            <v>138701</v>
          </cell>
          <cell r="AT215">
            <v>193889.75599999996</v>
          </cell>
          <cell r="AU215" t="e">
            <v>#DIV/0!</v>
          </cell>
          <cell r="AV215" t="e">
            <v>#DIV/0!</v>
          </cell>
          <cell r="AW215" t="e">
            <v>#DIV/0!</v>
          </cell>
          <cell r="AX215">
            <v>0.10053189863739512</v>
          </cell>
          <cell r="AY215">
            <v>7.3797549190592782E-2</v>
          </cell>
          <cell r="AZ215">
            <v>7.8145487224565768E-2</v>
          </cell>
          <cell r="BA215">
            <v>7.8145487224565768E-2</v>
          </cell>
          <cell r="BB215" t="e">
            <v>#DIV/0!</v>
          </cell>
        </row>
        <row r="216">
          <cell r="AH216" t="str">
            <v xml:space="preserve"> 6.3.2.</v>
          </cell>
          <cell r="AI216" t="str">
            <v>Privatizaciones y concesiones</v>
          </cell>
          <cell r="AK216">
            <v>0</v>
          </cell>
          <cell r="AL216">
            <v>1412500</v>
          </cell>
          <cell r="AM216">
            <v>5900</v>
          </cell>
          <cell r="AN216">
            <v>733300</v>
          </cell>
          <cell r="AO216">
            <v>429765</v>
          </cell>
          <cell r="AP216">
            <v>0</v>
          </cell>
          <cell r="AQ216">
            <v>0</v>
          </cell>
          <cell r="AS216">
            <v>1100379</v>
          </cell>
          <cell r="AT216">
            <v>4027199</v>
          </cell>
          <cell r="AU216" t="e">
            <v>#DIV/0!</v>
          </cell>
          <cell r="AV216" t="e">
            <v>#DIV/0!</v>
          </cell>
          <cell r="AW216" t="e">
            <v>#DIV/0!</v>
          </cell>
          <cell r="AX216">
            <v>0.81911156967557597</v>
          </cell>
          <cell r="AY216">
            <v>0.34618730464661635</v>
          </cell>
          <cell r="AZ216">
            <v>0</v>
          </cell>
          <cell r="BA216">
            <v>0</v>
          </cell>
          <cell r="BB216" t="e">
            <v>#DIV/0!</v>
          </cell>
        </row>
        <row r="217">
          <cell r="AH217" t="str">
            <v xml:space="preserve"> 6.3.3.</v>
          </cell>
          <cell r="AI217" t="str">
            <v>Fondo Comunicaciones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S217">
            <v>0</v>
          </cell>
          <cell r="AT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</row>
        <row r="218">
          <cell r="AH218" t="str">
            <v xml:space="preserve"> 6.3.4.</v>
          </cell>
          <cell r="AI218" t="str">
            <v>Faltante</v>
          </cell>
          <cell r="AK218">
            <v>0</v>
          </cell>
          <cell r="AL218">
            <v>0</v>
          </cell>
          <cell r="AM218">
            <v>0</v>
          </cell>
          <cell r="AN218">
            <v>76882.689999999944</v>
          </cell>
          <cell r="AO218">
            <v>-73746.96193857491</v>
          </cell>
          <cell r="AP218">
            <v>176186.15788878966</v>
          </cell>
          <cell r="AQ218">
            <v>-132003.84211121034</v>
          </cell>
          <cell r="AS218">
            <v>-2662266.2149624005</v>
          </cell>
          <cell r="AT218">
            <v>-1693197.9160288302</v>
          </cell>
          <cell r="AX218">
            <v>8.5879586645002948E-2</v>
          </cell>
          <cell r="AY218">
            <v>-5.9405167892666581E-2</v>
          </cell>
          <cell r="AZ218">
            <v>0.12360202485338796</v>
          </cell>
          <cell r="BA218">
            <v>-9.2606265832025775E-2</v>
          </cell>
        </row>
        <row r="219">
          <cell r="AH219" t="str">
            <v xml:space="preserve"> 6.3.5</v>
          </cell>
          <cell r="AI219" t="str">
            <v>Otros</v>
          </cell>
          <cell r="AK219">
            <v>31916.83306045772</v>
          </cell>
          <cell r="AL219">
            <v>-840263</v>
          </cell>
          <cell r="AM219">
            <v>-45899.209999999031</v>
          </cell>
          <cell r="AN219">
            <v>-71351</v>
          </cell>
          <cell r="AO219">
            <v>-512286</v>
          </cell>
          <cell r="AP219">
            <v>156306</v>
          </cell>
          <cell r="AS219">
            <v>1391399</v>
          </cell>
          <cell r="AT219">
            <v>-713577</v>
          </cell>
          <cell r="AU219" t="e">
            <v>#DIV/0!</v>
          </cell>
          <cell r="AV219" t="e">
            <v>#DIV/0!</v>
          </cell>
          <cell r="AW219" t="e">
            <v>#DIV/0!</v>
          </cell>
          <cell r="AX219">
            <v>-7.9700572218630875E-2</v>
          </cell>
          <cell r="AY219">
            <v>-0.41266019696391404</v>
          </cell>
          <cell r="AZ219">
            <v>0.10965525514739051</v>
          </cell>
          <cell r="BA219">
            <v>0</v>
          </cell>
          <cell r="BB219" t="e">
            <v>#DIV/0!</v>
          </cell>
        </row>
        <row r="220">
          <cell r="AK220">
            <v>-3.1603309591671266E-3</v>
          </cell>
          <cell r="AL220">
            <v>-1.3754837899641425E-2</v>
          </cell>
          <cell r="AM220">
            <v>-2.4031833418032847E-2</v>
          </cell>
          <cell r="AN220">
            <v>-3.7022883204810376E-2</v>
          </cell>
          <cell r="AO220">
            <v>-3.4649302703906509E-2</v>
          </cell>
          <cell r="AP220">
            <v>-4.6364839827392555E-2</v>
          </cell>
          <cell r="AQ220">
            <v>-4.4202756920538419E-2</v>
          </cell>
          <cell r="AS220">
            <v>-4.9717682516542537E-2</v>
          </cell>
          <cell r="AT220">
            <v>-4.957349150115721E-2</v>
          </cell>
        </row>
        <row r="221">
          <cell r="AK221">
            <v>43898166</v>
          </cell>
          <cell r="AL221">
            <v>57982290</v>
          </cell>
          <cell r="AM221">
            <v>73510862</v>
          </cell>
          <cell r="AN221">
            <v>89523824</v>
          </cell>
          <cell r="AO221">
            <v>124142334</v>
          </cell>
          <cell r="AP221">
            <v>142543100</v>
          </cell>
          <cell r="AQ221">
            <v>142543100</v>
          </cell>
          <cell r="AS221">
            <v>153461980</v>
          </cell>
          <cell r="AT221">
            <v>176224560</v>
          </cell>
        </row>
        <row r="223">
          <cell r="AK223">
            <v>36504.734179629631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 DE GASOLINA"/>
      <sheetName val="MODELO DE TRANSF.IMPUESTOS"/>
      <sheetName val="SUPUESTOS BASICOS"/>
      <sheetName val="OPE DOLARES"/>
      <sheetName val="OPE PESOS"/>
      <sheetName val="OPE TOTALES"/>
      <sheetName val="Supuestos Macro"/>
      <sheetName val="Volumenes"/>
      <sheetName val="Precios"/>
      <sheetName val="OPEC Pesos y US$"/>
      <sheetName val="OPEC Pesos + US$"/>
      <sheetName val="Consolidado Diego"/>
      <sheetName val="CAJA MENSUAL PESOS"/>
      <sheetName val="CAJA MENSUAL DOLARES"/>
      <sheetName val="OPE CAJA PESOS"/>
      <sheetName val="OPE CAJA DOLARES"/>
      <sheetName val="OPE CAJA TOTAL"/>
      <sheetName val="FINANCIAMIENTO "/>
      <sheetName val="CONSOLIDADO"/>
      <sheetName val="RESUMENES"/>
      <sheetName val="INVERSIONES "/>
      <sheetName val="MODELO DE REGALÍAS"/>
      <sheetName val="MODELO DE TRANSF_IMPUESTOS"/>
      <sheetName val="GIROS SITUAD.FISCAL- 2000"/>
      <sheetName val="INFORMACION"/>
    </sheetNames>
    <sheetDataSet>
      <sheetData sheetId="0" refreshError="1">
        <row r="5">
          <cell r="A5" t="str">
            <v>Cuadros de Gasolina</v>
          </cell>
        </row>
      </sheetData>
      <sheetData sheetId="1" refreshError="1">
        <row r="4">
          <cell r="A4" t="str">
            <v>Cuadro Transferencias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Hoja1"/>
      <sheetName val="CODE LIST"/>
      <sheetName val="RESUOPE"/>
    </sheetNames>
    <sheetDataSet>
      <sheetData sheetId="0" refreshError="1">
        <row r="3">
          <cell r="B3" t="str">
            <v>Cuadro No. 1a</v>
          </cell>
          <cell r="L3" t="str">
            <v>Cuadro No. 1b</v>
          </cell>
        </row>
        <row r="4">
          <cell r="L4" t="str">
            <v>DETALLE DE OTROS RECURSOS DE CAPITAL 1999</v>
          </cell>
        </row>
        <row r="5">
          <cell r="L5" t="str">
            <v>Miles de millones de pesos</v>
          </cell>
        </row>
        <row r="8">
          <cell r="M8" t="str">
            <v>INGRESOS</v>
          </cell>
          <cell r="N8" t="str">
            <v>INGRESOS</v>
          </cell>
          <cell r="O8" t="str">
            <v>TOTAL</v>
          </cell>
        </row>
        <row r="9">
          <cell r="M9" t="str">
            <v>NACION</v>
          </cell>
          <cell r="N9" t="str">
            <v>PROPIOS</v>
          </cell>
        </row>
        <row r="10">
          <cell r="M10" t="str">
            <v>(1)</v>
          </cell>
          <cell r="N10" t="str">
            <v>(2)</v>
          </cell>
          <cell r="O10" t="str">
            <v>(3)=(1+2)</v>
          </cell>
        </row>
        <row r="12">
          <cell r="L12" t="str">
            <v>RECUPERACION DE CARTERA</v>
          </cell>
          <cell r="M12">
            <v>214.023</v>
          </cell>
          <cell r="N12">
            <v>4.1718000000000002</v>
          </cell>
          <cell r="O12">
            <v>218.19479999999999</v>
          </cell>
        </row>
        <row r="13">
          <cell r="L13" t="str">
            <v>RENDIMIENTOS FINANCIEROS</v>
          </cell>
          <cell r="M13">
            <v>179.5</v>
          </cell>
          <cell r="N13">
            <v>304.98999335500002</v>
          </cell>
          <cell r="O13">
            <v>484.48999335500002</v>
          </cell>
        </row>
        <row r="14">
          <cell r="L14" t="str">
            <v>DONACIONES</v>
          </cell>
          <cell r="M14">
            <v>2.27</v>
          </cell>
          <cell r="N14">
            <v>19.017399999999999</v>
          </cell>
          <cell r="O14">
            <v>21.287399999999998</v>
          </cell>
        </row>
        <row r="15">
          <cell r="L15" t="str">
            <v>DIFERENCIAL CAMBIARIO</v>
          </cell>
          <cell r="N15">
            <v>0.79829651400000001</v>
          </cell>
          <cell r="O15">
            <v>0.79829651400000001</v>
          </cell>
        </row>
        <row r="16">
          <cell r="L16" t="str">
            <v>ENAJENACION DE ACTIVOS</v>
          </cell>
          <cell r="M16">
            <v>2162.6</v>
          </cell>
          <cell r="N16">
            <v>10.184663788</v>
          </cell>
          <cell r="O16">
            <v>2172.7846637879998</v>
          </cell>
        </row>
        <row r="17">
          <cell r="L17" t="str">
            <v>REINTEGROS Y OTROS RECURSOS NO APROPIADOS</v>
          </cell>
          <cell r="M17">
            <v>190</v>
          </cell>
          <cell r="O17">
            <v>190</v>
          </cell>
        </row>
        <row r="18">
          <cell r="L18" t="str">
            <v xml:space="preserve">SUPERAVIT </v>
          </cell>
          <cell r="M18">
            <v>335.01</v>
          </cell>
          <cell r="N18">
            <v>0.52547999999999995</v>
          </cell>
          <cell r="O18">
            <v>335.53548000000001</v>
          </cell>
        </row>
        <row r="19">
          <cell r="L19" t="str">
            <v xml:space="preserve">EXCEDENTES FINANCIEROS ENTIDADES DESCENTRALIZADAS </v>
          </cell>
          <cell r="M19">
            <v>1063.3</v>
          </cell>
          <cell r="O19">
            <v>1063.3</v>
          </cell>
        </row>
        <row r="20">
          <cell r="L20" t="str">
            <v>OTROS RECURSOS DEL BALANCE</v>
          </cell>
          <cell r="N20">
            <v>158.78009</v>
          </cell>
          <cell r="O20">
            <v>158.78009</v>
          </cell>
        </row>
        <row r="22">
          <cell r="L22" t="str">
            <v>TOTAL</v>
          </cell>
          <cell r="M22">
            <v>4146.7030000000004</v>
          </cell>
          <cell r="N22">
            <v>498.46772365700008</v>
          </cell>
          <cell r="O22">
            <v>4645.1707236570001</v>
          </cell>
        </row>
      </sheetData>
      <sheetData sheetId="1" refreshError="1">
        <row r="3">
          <cell r="B3" t="str">
            <v>Cuadro No. 1a</v>
          </cell>
        </row>
        <row r="4">
          <cell r="B4" t="str">
            <v>COMPOSICION INGRESOS CORRIENTES 1999</v>
          </cell>
        </row>
        <row r="5">
          <cell r="B5" t="str">
            <v>RECURSOS NACION</v>
          </cell>
        </row>
        <row r="6">
          <cell r="B6" t="str">
            <v>Miles de millones de pesos</v>
          </cell>
        </row>
        <row r="9">
          <cell r="C9" t="str">
            <v>CONCEPTO</v>
          </cell>
          <cell r="E9" t="str">
            <v>VALOR</v>
          </cell>
        </row>
        <row r="12">
          <cell r="B12" t="str">
            <v xml:space="preserve">  TOTAL INGRESOS CORRIENTES</v>
          </cell>
          <cell r="E12">
            <v>17813.984</v>
          </cell>
        </row>
        <row r="14">
          <cell r="B14" t="str">
            <v>1.1.  INGRESOS TRIBUTARIOS</v>
          </cell>
          <cell r="E14">
            <v>17369.627000000462</v>
          </cell>
        </row>
        <row r="16">
          <cell r="B16" t="str">
            <v xml:space="preserve">        1.1.1. IMPUESTOS DIRECTOS</v>
          </cell>
          <cell r="E16">
            <v>6285.366</v>
          </cell>
        </row>
        <row r="17">
          <cell r="D17" t="str">
            <v>IMPUESTO SOBRE LA RENTA Y COMPLEMENTARIOS</v>
          </cell>
          <cell r="E17">
            <v>6285.366</v>
          </cell>
        </row>
        <row r="19">
          <cell r="B19" t="str">
            <v xml:space="preserve">        1.1.2. IMPUESTOS INDIRECTOS</v>
          </cell>
          <cell r="E19">
            <v>11084.261000000462</v>
          </cell>
        </row>
        <row r="20">
          <cell r="D20" t="str">
            <v>IMPUESTOS SOBRE ADUANAS Y RECARGOS</v>
          </cell>
          <cell r="E20">
            <v>1646.4300000004641</v>
          </cell>
        </row>
        <row r="21">
          <cell r="D21" t="str">
            <v>IMPUESTO A LAS VENTAS</v>
          </cell>
          <cell r="E21">
            <v>8117.9189999999999</v>
          </cell>
        </row>
        <row r="22">
          <cell r="D22" t="str">
            <v>INTERNAS</v>
          </cell>
          <cell r="E22">
            <v>5452.433</v>
          </cell>
        </row>
        <row r="23">
          <cell r="D23" t="str">
            <v>EXTERNAS</v>
          </cell>
          <cell r="E23">
            <v>2665.4859999999999</v>
          </cell>
        </row>
        <row r="24">
          <cell r="D24" t="str">
            <v>IMPUESTO A LA GASOLINA Y ACPM</v>
          </cell>
          <cell r="E24">
            <v>917.32399999999996</v>
          </cell>
        </row>
        <row r="25">
          <cell r="D25" t="str">
            <v>IMPUESTO DE TIMBRE NACIONAL</v>
          </cell>
          <cell r="E25">
            <v>371.608</v>
          </cell>
        </row>
        <row r="26">
          <cell r="D26" t="str">
            <v>IMPUESTO DE TIMBRE NACIONAL SOBRE SALIDAS AL EXT.</v>
          </cell>
          <cell r="E26">
            <v>27.666</v>
          </cell>
        </row>
        <row r="27">
          <cell r="D27" t="str">
            <v>IMPUESTO AL ORO Y AL PLATINO</v>
          </cell>
          <cell r="E27">
            <v>3.3140000000000001</v>
          </cell>
        </row>
        <row r="29">
          <cell r="B29" t="str">
            <v>1.2</v>
          </cell>
          <cell r="C29" t="str">
            <v>INGRESOS NO TRIBUTARIOS</v>
          </cell>
          <cell r="E29">
            <v>444.35699999953806</v>
          </cell>
        </row>
        <row r="31">
          <cell r="C31" t="str">
            <v>1.2.1.</v>
          </cell>
          <cell r="D31" t="str">
            <v>TASAS Y MULTAS</v>
          </cell>
          <cell r="E31">
            <v>444.35699999953806</v>
          </cell>
        </row>
        <row r="32">
          <cell r="D32" t="str">
            <v>OTRAS TASAS, MULTAS Y CONTRIBUCIONES NO ESPECIFICADAS</v>
          </cell>
          <cell r="E32">
            <v>60.326000000000001</v>
          </cell>
        </row>
        <row r="33">
          <cell r="D33" t="str">
            <v>CONTRIBUCION ESPECIAL POR EXPLOTACION O EXPORTACION</v>
          </cell>
        </row>
        <row r="34">
          <cell r="D34" t="str">
            <v>DE PETROLEO CRUDO, GAS LIBRE, CARBON Y FERRONIQUEL</v>
          </cell>
          <cell r="E34">
            <v>34.844999999538061</v>
          </cell>
        </row>
        <row r="35">
          <cell r="D35" t="str">
            <v>FONDO DE RECURSOS DEL SUPERAVIT DE LA NACION</v>
          </cell>
          <cell r="E35">
            <v>151.52000000000001</v>
          </cell>
        </row>
        <row r="36">
          <cell r="D36" t="str">
            <v>CONCESION SOCIEDADES PORTUARIAS</v>
          </cell>
          <cell r="E36">
            <v>17.763999999999999</v>
          </cell>
        </row>
        <row r="37">
          <cell r="D37" t="str">
            <v xml:space="preserve"> CONCESION LARGA DISTANCIA</v>
          </cell>
          <cell r="E37">
            <v>179.90199999999999</v>
          </cell>
        </row>
        <row r="50">
          <cell r="B50" t="str">
            <v>Cuadro No. 1c</v>
          </cell>
        </row>
        <row r="51">
          <cell r="B51" t="str">
            <v>COMPOSICION DE LAS RENTAS PARAFISCALES Y LOS FINDOS ESPECIALES 1999</v>
          </cell>
        </row>
        <row r="52">
          <cell r="B52" t="str">
            <v>(Miles de millones de pesos)</v>
          </cell>
        </row>
        <row r="55">
          <cell r="C55" t="str">
            <v>CONCEPTO</v>
          </cell>
          <cell r="E55" t="str">
            <v>VALOR</v>
          </cell>
        </row>
        <row r="57">
          <cell r="B57">
            <v>3</v>
          </cell>
          <cell r="C57" t="str">
            <v>RENTAS PARAFISCALES</v>
          </cell>
          <cell r="E57">
            <v>495.72143714800001</v>
          </cell>
        </row>
        <row r="58">
          <cell r="D58" t="str">
            <v>FONDO DE PRESTACIONES SOCIALES DEL MAGISTERIO</v>
          </cell>
          <cell r="E58">
            <v>495.72143714800001</v>
          </cell>
        </row>
        <row r="60">
          <cell r="B60">
            <v>4</v>
          </cell>
          <cell r="C60" t="str">
            <v>FONDOS ESPECIALES</v>
          </cell>
          <cell r="E60">
            <v>2306.8786946720002</v>
          </cell>
        </row>
        <row r="61">
          <cell r="D61" t="str">
            <v>CONTRIB. ENTIDADES FISCALIZADAS POR LA CONTRALORIA</v>
          </cell>
          <cell r="E61">
            <v>121.624162707</v>
          </cell>
        </row>
        <row r="62">
          <cell r="D62" t="str">
            <v>CONTRIB. SUPERINTENDENCIA DEL SUBSIDIO FAMILIAR</v>
          </cell>
          <cell r="E62">
            <v>4.0627209999999998</v>
          </cell>
        </row>
        <row r="63">
          <cell r="D63" t="str">
            <v>CONTRIBUCIONES SUPERBANCARIA</v>
          </cell>
          <cell r="E63">
            <v>53.962781024000002</v>
          </cell>
        </row>
        <row r="64">
          <cell r="D64" t="str">
            <v>SUPERINTENDENCIA INDUSTRIA Y COMERCIO</v>
          </cell>
          <cell r="E64">
            <v>11.383514219</v>
          </cell>
        </row>
        <row r="65">
          <cell r="D65" t="str">
            <v>SUPERINTENDENCIA NACIONAL DE VALORES</v>
          </cell>
          <cell r="E65">
            <v>1.8920870000000001</v>
          </cell>
        </row>
        <row r="66">
          <cell r="D66" t="str">
            <v>CONTRIB. ENTIDADES CONTROLADAS POR SUPERPUERTOS</v>
          </cell>
          <cell r="E66">
            <v>19.847386159999999</v>
          </cell>
        </row>
        <row r="67">
          <cell r="D67" t="str">
            <v>CONTRIBUCION PARA LA DESCENTRALIZACIÓN</v>
          </cell>
          <cell r="E67">
            <v>206.59715109500002</v>
          </cell>
        </row>
        <row r="68">
          <cell r="D68" t="str">
            <v>FINANCIACION SECTOR JUSTICIA</v>
          </cell>
          <cell r="E68">
            <v>101.174956967</v>
          </cell>
        </row>
        <row r="69">
          <cell r="D69" t="str">
            <v>FONDO DE DEFENSA NACIONAL</v>
          </cell>
          <cell r="E69">
            <v>20.97</v>
          </cell>
        </row>
        <row r="70">
          <cell r="D70" t="str">
            <v>FONDO DE ESTUPEFACIENTES-MIN SALUD</v>
          </cell>
          <cell r="E70">
            <v>3.1355578780000002</v>
          </cell>
        </row>
        <row r="71">
          <cell r="D71" t="str">
            <v xml:space="preserve">FONDOS INTERNOS DEL MINISTERIO DE DEFENSA </v>
          </cell>
          <cell r="E71">
            <v>95.972661884999994</v>
          </cell>
        </row>
        <row r="72">
          <cell r="D72" t="str">
            <v xml:space="preserve">FONDOS INTERNOS DE LA POLICIA </v>
          </cell>
          <cell r="E72">
            <v>39.214421839000003</v>
          </cell>
        </row>
        <row r="73">
          <cell r="D73" t="str">
            <v>FONDO ROTATORIO MINISTERIO DE MINAS Y ENERGIA</v>
          </cell>
          <cell r="E73">
            <v>0.91249999999999998</v>
          </cell>
        </row>
        <row r="74">
          <cell r="D74" t="str">
            <v>FONDO NACIONAL DE REGALIAS</v>
          </cell>
          <cell r="E74">
            <v>523.853985201</v>
          </cell>
        </row>
        <row r="75">
          <cell r="D75" t="str">
            <v>ESCUELAS INDUSTRIALES E INSTITUTOS TECNICOS</v>
          </cell>
          <cell r="E75">
            <v>44.205705342000002</v>
          </cell>
        </row>
        <row r="76">
          <cell r="D76" t="str">
            <v>FONDO DE SOLIDARIDAD Y GARANTIA DEL SECTOR SALUD</v>
          </cell>
          <cell r="E76">
            <v>565.16685100000007</v>
          </cell>
        </row>
        <row r="77">
          <cell r="D77" t="str">
            <v>FONDO DE SOLIDARIDAD PENSIONAL</v>
          </cell>
          <cell r="E77">
            <v>150.3399</v>
          </cell>
        </row>
        <row r="78">
          <cell r="D78" t="str">
            <v>COMISION DE REGULACION DE TELECOMUNICACIONES</v>
          </cell>
          <cell r="E78">
            <v>4.8886301080000001</v>
          </cell>
        </row>
        <row r="79">
          <cell r="D79" t="str">
            <v>COMISION DE REGULACION DE ENERGIA Y GAS</v>
          </cell>
          <cell r="E79">
            <v>4.2288485199999997</v>
          </cell>
        </row>
        <row r="80">
          <cell r="D80" t="str">
            <v>COMISION DE REGULACION DE AGUA POTABLE</v>
          </cell>
          <cell r="E80">
            <v>3.189125642</v>
          </cell>
        </row>
        <row r="81">
          <cell r="D81" t="str">
            <v>FONDO DE RIESGOS PROFESIONALES ( ART. 87 DTO 1295 DE 1994 )</v>
          </cell>
          <cell r="E81">
            <v>7.032</v>
          </cell>
        </row>
        <row r="82">
          <cell r="D82" t="str">
            <v>INSTITUTO DE ESTUDIOS DEL MINISTERIO PUBLICO</v>
          </cell>
          <cell r="E82">
            <v>0.86231804400000001</v>
          </cell>
        </row>
        <row r="83">
          <cell r="D83" t="str">
            <v>FONDO BIENESTAR DE LA CONTRALORIA</v>
          </cell>
          <cell r="E83">
            <v>2.4324832540000001</v>
          </cell>
        </row>
        <row r="84">
          <cell r="D84" t="str">
            <v>FONDO SALUD FUERZAS MILITARES</v>
          </cell>
          <cell r="E84">
            <v>124.08699589999999</v>
          </cell>
        </row>
        <row r="85">
          <cell r="D85" t="str">
            <v>FONDO SALUD POLICIA</v>
          </cell>
          <cell r="E85">
            <v>139.621849887</v>
          </cell>
        </row>
        <row r="86">
          <cell r="D86" t="str">
            <v>FONDO DE COMPENSACIÓN AMBIENTAL</v>
          </cell>
          <cell r="E86">
            <v>18.425099999999997</v>
          </cell>
        </row>
        <row r="87">
          <cell r="D87" t="str">
            <v>PENSIONES EPSA-CVC</v>
          </cell>
          <cell r="E87">
            <v>10.965</v>
          </cell>
        </row>
        <row r="88">
          <cell r="D88" t="str">
            <v>FONDO DE SEGURIDAD Y CONVIVENCIA CIUDADANA</v>
          </cell>
          <cell r="E88">
            <v>26.83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QUIDACION98"/>
      <sheetName val="SUPUESTOS"/>
    </sheetNames>
    <sheetDataSet>
      <sheetData sheetId="0" refreshError="1"/>
      <sheetData sheetId="1" refreshError="1">
        <row r="47">
          <cell r="H47">
            <v>43898166</v>
          </cell>
          <cell r="I47">
            <v>57982290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  <sheetName val="EMBI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+D pagos"/>
      <sheetName val="P+D ingresos"/>
      <sheetName val="Dolares ingresos"/>
      <sheetName val="Pesos ingresos"/>
      <sheetName val="Dolares pagos"/>
      <sheetName val="Pesos pagos"/>
      <sheetName val="Seguimiento pagos"/>
      <sheetName val="Seguimiento ingresos"/>
      <sheetName val="Seguimiento Flujo"/>
      <sheetName val="Hoja2"/>
      <sheetName val="Hoja1"/>
      <sheetName val="Seguimiento Transferencias"/>
      <sheetName val="Gráfico3"/>
      <sheetName val="Reporte de Pagos"/>
      <sheetName val="Reporte Vicetecnico"/>
      <sheetName val="inversión"/>
      <sheetName val="Transferencias"/>
      <sheetName val="Calculo TC"/>
      <sheetName val="Gráfico TC"/>
      <sheetName val="Ejercicio Portafolio"/>
      <sheetName val="Rend. financieros"/>
      <sheetName val="Contingencias"/>
      <sheetName val="Resumen TES Convenidas"/>
      <sheetName val="TES Convenidas"/>
      <sheetName val="Gráfico1"/>
      <sheetName val="Comparación Tributarios"/>
      <sheetName val="Comparación Servicio Deuda"/>
      <sheetName val="Ahorro TES"/>
      <sheetName val="Flujo Tesorería"/>
      <sheetName val="P_D ingresos"/>
      <sheetName val="EPS"/>
      <sheetName val="Seguimiento CSF"/>
      <sheetName val="Resumen OPEF"/>
      <sheetName val="Resumen MES OPEF"/>
    </sheetNames>
    <sheetDataSet>
      <sheetData sheetId="0" refreshError="1"/>
      <sheetData sheetId="1" refreshError="1">
        <row r="2">
          <cell r="D2" t="str">
            <v>INGRESOS PROGRAMADOS DE RECAUDO PARA LA TESORERIA</v>
          </cell>
        </row>
        <row r="3">
          <cell r="D3" t="str">
            <v>PESOS MAS DOLARES</v>
          </cell>
        </row>
        <row r="4">
          <cell r="D4" t="str">
            <v>1997</v>
          </cell>
        </row>
        <row r="5">
          <cell r="D5" t="str">
            <v>Miles de millones de pesos</v>
          </cell>
        </row>
        <row r="6">
          <cell r="D6" t="str">
            <v>Miles de millones de pesos</v>
          </cell>
        </row>
        <row r="7">
          <cell r="H7" t="str">
            <v>Progr.</v>
          </cell>
          <cell r="I7" t="str">
            <v>Progr.</v>
          </cell>
          <cell r="J7" t="str">
            <v>Progr.</v>
          </cell>
          <cell r="K7" t="str">
            <v>Progr.</v>
          </cell>
          <cell r="L7" t="str">
            <v>Progr.</v>
          </cell>
          <cell r="M7" t="str">
            <v>Progr.</v>
          </cell>
          <cell r="N7" t="str">
            <v>Progr.</v>
          </cell>
          <cell r="O7" t="str">
            <v>Progr.</v>
          </cell>
          <cell r="P7" t="str">
            <v>Progr.</v>
          </cell>
          <cell r="Q7" t="str">
            <v>Progr.</v>
          </cell>
          <cell r="R7" t="str">
            <v>Progr.</v>
          </cell>
          <cell r="S7" t="str">
            <v>Progr.</v>
          </cell>
          <cell r="T7" t="str">
            <v>Progr.</v>
          </cell>
        </row>
        <row r="8">
          <cell r="D8" t="str">
            <v>CLASIFICACION DE LOS INGRESOS</v>
          </cell>
          <cell r="H8" t="str">
            <v>Ene</v>
          </cell>
          <cell r="I8" t="str">
            <v>Feb</v>
          </cell>
          <cell r="J8" t="str">
            <v>Mar</v>
          </cell>
          <cell r="K8" t="str">
            <v>Abr</v>
          </cell>
          <cell r="L8" t="str">
            <v>May</v>
          </cell>
          <cell r="M8" t="str">
            <v>Jun</v>
          </cell>
          <cell r="N8" t="str">
            <v>Jul</v>
          </cell>
          <cell r="O8" t="str">
            <v>Ago</v>
          </cell>
          <cell r="P8" t="str">
            <v>Sep</v>
          </cell>
          <cell r="Q8" t="str">
            <v>Oct</v>
          </cell>
          <cell r="R8" t="str">
            <v>Nov</v>
          </cell>
          <cell r="S8" t="str">
            <v>Dic</v>
          </cell>
          <cell r="T8" t="str">
            <v>1997</v>
          </cell>
        </row>
        <row r="9">
          <cell r="H9" t="str">
            <v>Ene</v>
          </cell>
          <cell r="I9" t="str">
            <v>Feb</v>
          </cell>
          <cell r="J9" t="str">
            <v>Mar</v>
          </cell>
          <cell r="K9" t="str">
            <v>Abr</v>
          </cell>
          <cell r="L9" t="str">
            <v>May</v>
          </cell>
          <cell r="M9" t="str">
            <v>Jun</v>
          </cell>
          <cell r="N9" t="str">
            <v>Jul</v>
          </cell>
          <cell r="O9" t="str">
            <v>Ago</v>
          </cell>
          <cell r="P9" t="str">
            <v>Sep</v>
          </cell>
          <cell r="Q9" t="str">
            <v>Oct</v>
          </cell>
          <cell r="R9" t="str">
            <v>Nov</v>
          </cell>
          <cell r="S9" t="str">
            <v>Dic</v>
          </cell>
          <cell r="T9" t="str">
            <v>1997</v>
          </cell>
        </row>
        <row r="10">
          <cell r="D10" t="str">
            <v>INGRESOS DE TESORERIA</v>
          </cell>
          <cell r="H10">
            <v>1140.71421463775</v>
          </cell>
          <cell r="I10">
            <v>2651.9847937195022</v>
          </cell>
          <cell r="J10">
            <v>1471.5354278392447</v>
          </cell>
          <cell r="K10">
            <v>2179.6081448299437</v>
          </cell>
          <cell r="L10">
            <v>1722.8942551986092</v>
          </cell>
          <cell r="M10">
            <v>1729.869501630498</v>
          </cell>
          <cell r="N10">
            <v>2106.3267525148112</v>
          </cell>
          <cell r="O10">
            <v>2025.1217938814996</v>
          </cell>
          <cell r="P10">
            <v>2249.0322651158435</v>
          </cell>
          <cell r="Q10">
            <v>1516.7031570160511</v>
          </cell>
          <cell r="R10">
            <v>1087.8304174938371</v>
          </cell>
          <cell r="S10">
            <v>1825.5303261381632</v>
          </cell>
          <cell r="T10">
            <v>21707.151050015753</v>
          </cell>
        </row>
        <row r="11">
          <cell r="D11" t="str">
            <v>1.</v>
          </cell>
          <cell r="E11" t="str">
            <v>INGRESOS CORRIENTES</v>
          </cell>
          <cell r="H11">
            <v>701.07716910883323</v>
          </cell>
          <cell r="I11">
            <v>1406.6193999999998</v>
          </cell>
          <cell r="J11">
            <v>826.18571257264614</v>
          </cell>
          <cell r="K11">
            <v>1158.766599881033</v>
          </cell>
          <cell r="L11">
            <v>976.37469552680034</v>
          </cell>
          <cell r="M11">
            <v>1206.3580765977517</v>
          </cell>
          <cell r="N11">
            <v>1027.8358138803353</v>
          </cell>
          <cell r="O11">
            <v>1277.204922608692</v>
          </cell>
          <cell r="P11">
            <v>898.2148985554644</v>
          </cell>
          <cell r="Q11">
            <v>1272.599177865987</v>
          </cell>
          <cell r="R11">
            <v>823.23277349802368</v>
          </cell>
          <cell r="S11">
            <v>1316.082587592038</v>
          </cell>
          <cell r="T11">
            <v>12890.551827687605</v>
          </cell>
        </row>
        <row r="12">
          <cell r="E12" t="str">
            <v>1.1.</v>
          </cell>
          <cell r="F12" t="str">
            <v>TRIBUTARIOS NETOS</v>
          </cell>
          <cell r="H12">
            <v>671.87829999999997</v>
          </cell>
          <cell r="I12">
            <v>1377.8193999999999</v>
          </cell>
          <cell r="J12">
            <v>794.88571257264618</v>
          </cell>
          <cell r="K12">
            <v>1131.6356558932416</v>
          </cell>
          <cell r="L12">
            <v>945.92995185581094</v>
          </cell>
          <cell r="M12">
            <v>1178.2635413740968</v>
          </cell>
          <cell r="N12">
            <v>994.8713388384574</v>
          </cell>
          <cell r="O12">
            <v>1243.2382258038617</v>
          </cell>
          <cell r="P12">
            <v>861.34619358887539</v>
          </cell>
          <cell r="Q12">
            <v>1227.9154123284868</v>
          </cell>
          <cell r="R12">
            <v>777.51844656240587</v>
          </cell>
          <cell r="S12">
            <v>1263.7437255066948</v>
          </cell>
          <cell r="T12">
            <v>12469.045904324577</v>
          </cell>
        </row>
        <row r="13">
          <cell r="F13" t="str">
            <v>Impuesto sobre la Renta Neto</v>
          </cell>
          <cell r="H13">
            <v>300.03099999999995</v>
          </cell>
          <cell r="I13">
            <v>412.96669999999995</v>
          </cell>
          <cell r="J13">
            <v>422.38810000000001</v>
          </cell>
          <cell r="K13">
            <v>270.87149999999997</v>
          </cell>
          <cell r="L13">
            <v>532.38040000000001</v>
          </cell>
          <cell r="M13">
            <v>355.23997216044501</v>
          </cell>
          <cell r="N13">
            <v>558.91641758847641</v>
          </cell>
          <cell r="O13">
            <v>371.8090108792548</v>
          </cell>
          <cell r="P13">
            <v>440.37570174627211</v>
          </cell>
          <cell r="Q13">
            <v>279.42668778052632</v>
          </cell>
          <cell r="R13">
            <v>351.98717283484154</v>
          </cell>
          <cell r="S13">
            <v>304.67413701018359</v>
          </cell>
          <cell r="T13">
            <v>4601.0667999999996</v>
          </cell>
        </row>
        <row r="14">
          <cell r="F14" t="str">
            <v>Impuesto sobre las ventas Interno Neto</v>
          </cell>
          <cell r="H14">
            <v>72.3048</v>
          </cell>
          <cell r="I14">
            <v>659.58270000000005</v>
          </cell>
          <cell r="J14">
            <v>82.931100000000001</v>
          </cell>
          <cell r="K14">
            <v>541.2278</v>
          </cell>
          <cell r="L14">
            <v>82.533199999999994</v>
          </cell>
          <cell r="M14">
            <v>518.56355474227507</v>
          </cell>
          <cell r="N14">
            <v>116.99062830861816</v>
          </cell>
          <cell r="O14">
            <v>557.47218471947701</v>
          </cell>
          <cell r="P14">
            <v>104.88887038582527</v>
          </cell>
          <cell r="Q14">
            <v>628.72312106976005</v>
          </cell>
          <cell r="R14">
            <v>109.46175963320539</v>
          </cell>
          <cell r="S14">
            <v>630.82109977233199</v>
          </cell>
          <cell r="T14">
            <v>4105.5008186314926</v>
          </cell>
        </row>
        <row r="15">
          <cell r="F15" t="str">
            <v>-</v>
          </cell>
          <cell r="G15" t="str">
            <v>Devoluciones Impuestos Internos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F16" t="str">
            <v>Impuestos sobre aduanas y recargos Neto</v>
          </cell>
          <cell r="H16">
            <v>79.530992176990523</v>
          </cell>
          <cell r="I16">
            <v>79.5</v>
          </cell>
          <cell r="J16">
            <v>79.5</v>
          </cell>
          <cell r="K16">
            <v>86.8</v>
          </cell>
          <cell r="L16">
            <v>90.4</v>
          </cell>
          <cell r="M16">
            <v>83.529000000000011</v>
          </cell>
          <cell r="N16">
            <v>97.771530721467357</v>
          </cell>
          <cell r="O16">
            <v>97.880493855706547</v>
          </cell>
          <cell r="P16">
            <v>97.880493855706547</v>
          </cell>
          <cell r="Q16">
            <v>97.880493855706547</v>
          </cell>
          <cell r="R16">
            <v>97.880493855706547</v>
          </cell>
          <cell r="S16">
            <v>97.880493855706547</v>
          </cell>
          <cell r="T16">
            <v>1086.4339921769904</v>
          </cell>
        </row>
        <row r="17">
          <cell r="F17" t="str">
            <v>Impuesto sobre las ventas Externo Neto</v>
          </cell>
          <cell r="H17">
            <v>140.46900782300949</v>
          </cell>
          <cell r="I17">
            <v>140.5</v>
          </cell>
          <cell r="J17">
            <v>140.5</v>
          </cell>
          <cell r="K17">
            <v>153.19999999999999</v>
          </cell>
          <cell r="L17">
            <v>159.6</v>
          </cell>
          <cell r="M17">
            <v>143.29999999999998</v>
          </cell>
          <cell r="N17">
            <v>154.63297367285278</v>
          </cell>
          <cell r="O17">
            <v>154.83340526542943</v>
          </cell>
          <cell r="P17">
            <v>154.83340526542943</v>
          </cell>
          <cell r="Q17">
            <v>154.83340526542943</v>
          </cell>
          <cell r="R17">
            <v>154.83340526542943</v>
          </cell>
          <cell r="S17">
            <v>154.83340526542943</v>
          </cell>
          <cell r="T17">
            <v>1806.3690078230097</v>
          </cell>
        </row>
        <row r="18">
          <cell r="F18" t="str">
            <v>-</v>
          </cell>
          <cell r="G18" t="str">
            <v>Devoluciones Impuestos Externos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F19" t="str">
            <v>Impuesto Global a la Gasolina y al ACPM</v>
          </cell>
          <cell r="H19">
            <v>60.442500000000003</v>
          </cell>
          <cell r="I19">
            <v>60.4</v>
          </cell>
          <cell r="J19">
            <v>60.4</v>
          </cell>
          <cell r="K19">
            <v>67.674722222222201</v>
          </cell>
          <cell r="L19">
            <v>68.014937910197958</v>
          </cell>
          <cell r="M19">
            <v>67.510089276573055</v>
          </cell>
          <cell r="N19">
            <v>46.237960557278967</v>
          </cell>
          <cell r="O19">
            <v>47.531574289860103</v>
          </cell>
          <cell r="P19">
            <v>46.214292171755893</v>
          </cell>
          <cell r="Q19">
            <v>48.610620419118682</v>
          </cell>
          <cell r="R19">
            <v>48.577251796072105</v>
          </cell>
          <cell r="S19">
            <v>58.797776860727197</v>
          </cell>
          <cell r="T19">
            <v>680.41172550380611</v>
          </cell>
        </row>
        <row r="20">
          <cell r="F20" t="str">
            <v>Impuesto 5% Pasajes Internacionales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F21" t="str">
            <v>Timbre Nacional</v>
          </cell>
          <cell r="H21">
            <v>18.100000000000001</v>
          </cell>
          <cell r="I21">
            <v>23.2</v>
          </cell>
          <cell r="J21">
            <v>7.9965125726461519</v>
          </cell>
          <cell r="K21">
            <v>10.191633671019607</v>
          </cell>
          <cell r="L21">
            <v>10.740413945612969</v>
          </cell>
          <cell r="M21">
            <v>9.0509251948038436</v>
          </cell>
          <cell r="N21">
            <v>15.751827989763688</v>
          </cell>
          <cell r="O21">
            <v>12.641556794133745</v>
          </cell>
          <cell r="P21">
            <v>16.253430163886243</v>
          </cell>
          <cell r="Q21">
            <v>17.959083937945771</v>
          </cell>
          <cell r="R21">
            <v>14.390363177150888</v>
          </cell>
          <cell r="S21">
            <v>14.848812742315825</v>
          </cell>
          <cell r="T21">
            <v>171.12456018927872</v>
          </cell>
        </row>
        <row r="22">
          <cell r="F22" t="str">
            <v>Timbre Nacional Salidas al Exterior</v>
          </cell>
          <cell r="H22">
            <v>1</v>
          </cell>
          <cell r="I22">
            <v>0.97</v>
          </cell>
          <cell r="J22">
            <v>0.97</v>
          </cell>
          <cell r="K22">
            <v>0.97</v>
          </cell>
          <cell r="L22">
            <v>1.2610000000000001</v>
          </cell>
          <cell r="M22">
            <v>0.97</v>
          </cell>
          <cell r="N22">
            <v>0.97</v>
          </cell>
          <cell r="O22">
            <v>0.97</v>
          </cell>
          <cell r="P22">
            <v>0.8</v>
          </cell>
          <cell r="Q22">
            <v>0.28199999999999997</v>
          </cell>
          <cell r="R22">
            <v>0.188</v>
          </cell>
          <cell r="S22">
            <v>0.188</v>
          </cell>
          <cell r="T22">
            <v>9.5390000000000015</v>
          </cell>
        </row>
        <row r="23">
          <cell r="F23" t="str">
            <v>Timbre de Consulados</v>
          </cell>
          <cell r="H23">
            <v>0</v>
          </cell>
          <cell r="I23">
            <v>0.7</v>
          </cell>
          <cell r="J23">
            <v>0.2</v>
          </cell>
          <cell r="K23">
            <v>0.5</v>
          </cell>
          <cell r="L23">
            <v>0.7</v>
          </cell>
          <cell r="M23">
            <v>0</v>
          </cell>
          <cell r="N23">
            <v>3.5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1.5</v>
          </cell>
          <cell r="T23">
            <v>7.1</v>
          </cell>
        </row>
        <row r="24">
          <cell r="F24" t="str">
            <v>Impuesto al Oro y Platino</v>
          </cell>
          <cell r="H24">
            <v>0</v>
          </cell>
          <cell r="I24">
            <v>0</v>
          </cell>
          <cell r="J24">
            <v>0</v>
          </cell>
          <cell r="K24">
            <v>0.2</v>
          </cell>
          <cell r="L24">
            <v>0.3</v>
          </cell>
          <cell r="M24">
            <v>9.9999999999999978E-2</v>
          </cell>
          <cell r="N24">
            <v>0.1</v>
          </cell>
          <cell r="O24">
            <v>0.1</v>
          </cell>
          <cell r="P24">
            <v>0.1</v>
          </cell>
          <cell r="Q24">
            <v>0.2</v>
          </cell>
          <cell r="R24">
            <v>0.2</v>
          </cell>
          <cell r="S24">
            <v>0.2</v>
          </cell>
          <cell r="T24">
            <v>1.4999999999999998</v>
          </cell>
        </row>
        <row r="25">
          <cell r="F25" t="str">
            <v>Impuesto al Endeudamiento Externo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 t="str">
            <v>1.2.</v>
          </cell>
          <cell r="F27" t="str">
            <v>NO TRIBUTARIOS</v>
          </cell>
          <cell r="H27">
            <v>29.198869108833222</v>
          </cell>
          <cell r="I27">
            <v>28.8</v>
          </cell>
          <cell r="J27">
            <v>31.3</v>
          </cell>
          <cell r="K27">
            <v>27.130943987791408</v>
          </cell>
          <cell r="L27">
            <v>30.444743670989389</v>
          </cell>
          <cell r="M27">
            <v>28.094535223654923</v>
          </cell>
          <cell r="N27">
            <v>32.964475041877975</v>
          </cell>
          <cell r="O27">
            <v>33.966696804830221</v>
          </cell>
          <cell r="P27">
            <v>36.868704966588957</v>
          </cell>
          <cell r="Q27">
            <v>44.683765537500214</v>
          </cell>
          <cell r="R27">
            <v>45.714326935617784</v>
          </cell>
          <cell r="S27">
            <v>52.338862085343102</v>
          </cell>
          <cell r="T27">
            <v>421.50592336302719</v>
          </cell>
        </row>
        <row r="28">
          <cell r="F28" t="str">
            <v>Cuota de Valorización Obras Nacionales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F29" t="str">
            <v>Tasas, Multas y contribuciones NEP</v>
          </cell>
          <cell r="H29">
            <v>2.971571263926239</v>
          </cell>
          <cell r="I29">
            <v>3.1</v>
          </cell>
          <cell r="J29">
            <v>2.6</v>
          </cell>
          <cell r="K29">
            <v>0.83203995389934704</v>
          </cell>
          <cell r="L29">
            <v>0.83235920128808694</v>
          </cell>
          <cell r="M29">
            <v>0.62458576923480202</v>
          </cell>
          <cell r="N29">
            <v>0.76403102564640202</v>
          </cell>
          <cell r="O29">
            <v>0.27889051282320099</v>
          </cell>
          <cell r="P29">
            <v>0.97611679488120406</v>
          </cell>
          <cell r="Q29">
            <v>4.7294671795248178</v>
          </cell>
          <cell r="R29">
            <v>2.372842346168766</v>
          </cell>
          <cell r="S29">
            <v>3.2095138846383717</v>
          </cell>
          <cell r="T29">
            <v>23.291417932031241</v>
          </cell>
        </row>
        <row r="30">
          <cell r="F30" t="str">
            <v>Contribución Hidrocarburos</v>
          </cell>
          <cell r="H30">
            <v>22</v>
          </cell>
          <cell r="I30">
            <v>22</v>
          </cell>
          <cell r="J30">
            <v>22</v>
          </cell>
          <cell r="K30">
            <v>23</v>
          </cell>
          <cell r="L30">
            <v>26.92924657871426</v>
          </cell>
          <cell r="M30">
            <v>26.163933174329078</v>
          </cell>
          <cell r="N30">
            <v>28.791741525193945</v>
          </cell>
          <cell r="O30">
            <v>31.365999571845165</v>
          </cell>
          <cell r="P30">
            <v>35.89258817170775</v>
          </cell>
          <cell r="Q30">
            <v>37.614982077884349</v>
          </cell>
          <cell r="R30">
            <v>39.681940737265919</v>
          </cell>
          <cell r="S30">
            <v>42.410028342390405</v>
          </cell>
          <cell r="T30">
            <v>357.85046017933087</v>
          </cell>
        </row>
        <row r="31">
          <cell r="F31" t="str">
            <v>5% Contratos Obras Públicas Ley104/93</v>
          </cell>
          <cell r="H31">
            <v>4.2272978449069809</v>
          </cell>
          <cell r="I31">
            <v>3.7</v>
          </cell>
          <cell r="J31">
            <v>1.7</v>
          </cell>
          <cell r="K31">
            <v>2.2989040338920601</v>
          </cell>
          <cell r="L31">
            <v>2.6831378909870427</v>
          </cell>
          <cell r="M31">
            <v>1.3060162800910444</v>
          </cell>
          <cell r="N31">
            <v>3.4087024910376238</v>
          </cell>
          <cell r="O31">
            <v>2.3218067201618524</v>
          </cell>
          <cell r="P31">
            <v>0</v>
          </cell>
          <cell r="Q31">
            <v>2.3393162800910448</v>
          </cell>
          <cell r="R31">
            <v>3.6595438521831016</v>
          </cell>
          <cell r="S31">
            <v>6.7193198583143285</v>
          </cell>
          <cell r="T31">
            <v>34.364045251665075</v>
          </cell>
        </row>
        <row r="32">
          <cell r="F32" t="str">
            <v>Telefonía Celular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F33" t="str">
            <v>Concesiones</v>
          </cell>
          <cell r="H33">
            <v>0</v>
          </cell>
          <cell r="I33">
            <v>0</v>
          </cell>
          <cell r="J33">
            <v>5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6</v>
          </cell>
        </row>
        <row r="34">
          <cell r="F34" t="str">
            <v>-</v>
          </cell>
          <cell r="G34" t="str">
            <v>Larga Distancia Nacional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F35" t="str">
            <v>-</v>
          </cell>
          <cell r="G35" t="str">
            <v>Larga Distancia Internacional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F36" t="str">
            <v>-</v>
          </cell>
          <cell r="G36" t="str">
            <v>Sociedades Portuarias</v>
          </cell>
          <cell r="H36">
            <v>0</v>
          </cell>
          <cell r="I36">
            <v>0</v>
          </cell>
          <cell r="J36">
            <v>5</v>
          </cell>
          <cell r="K36">
            <v>1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</v>
          </cell>
        </row>
        <row r="37">
          <cell r="F37" t="str">
            <v>-</v>
          </cell>
          <cell r="G37" t="str">
            <v>Otras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F38" t="str">
            <v>Contraprestación Icel-Corelca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F39" t="str">
            <v>Otros No Tributarios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D41" t="str">
            <v>2.</v>
          </cell>
          <cell r="E41" t="str">
            <v>RECURSOS DE CAPITAL</v>
          </cell>
          <cell r="H41">
            <v>411.99226213767429</v>
          </cell>
          <cell r="I41">
            <v>1209.4085167199025</v>
          </cell>
          <cell r="J41">
            <v>612.63593395478995</v>
          </cell>
          <cell r="K41">
            <v>996.17730737216425</v>
          </cell>
          <cell r="L41">
            <v>712.91603366398579</v>
          </cell>
          <cell r="M41">
            <v>475.56815691244606</v>
          </cell>
          <cell r="N41">
            <v>1048.3826656734291</v>
          </cell>
          <cell r="O41">
            <v>714.5674845747003</v>
          </cell>
          <cell r="P41">
            <v>1320.4815308572013</v>
          </cell>
          <cell r="Q41">
            <v>207.76809372562374</v>
          </cell>
          <cell r="R41">
            <v>222.94976650111329</v>
          </cell>
          <cell r="S41">
            <v>447.69624485758766</v>
          </cell>
          <cell r="T41">
            <v>8380.5439969506187</v>
          </cell>
        </row>
        <row r="42">
          <cell r="E42" t="str">
            <v>2.1</v>
          </cell>
          <cell r="F42" t="str">
            <v>CREDITO EXTERNO</v>
          </cell>
          <cell r="H42">
            <v>31.615580854135906</v>
          </cell>
          <cell r="I42">
            <v>804.21490643300001</v>
          </cell>
          <cell r="J42">
            <v>62.173021754999994</v>
          </cell>
          <cell r="K42">
            <v>448.70730131700003</v>
          </cell>
          <cell r="L42">
            <v>21.168789650642193</v>
          </cell>
          <cell r="M42">
            <v>17.307276384997571</v>
          </cell>
          <cell r="N42">
            <v>43.08056111621061</v>
          </cell>
          <cell r="O42">
            <v>25.187102494115827</v>
          </cell>
          <cell r="P42">
            <v>413.48173885674629</v>
          </cell>
          <cell r="Q42">
            <v>21.436725135664975</v>
          </cell>
          <cell r="R42">
            <v>38.809750203640519</v>
          </cell>
          <cell r="S42">
            <v>61.866621600922549</v>
          </cell>
          <cell r="T42">
            <v>1989.0493758020766</v>
          </cell>
        </row>
        <row r="43">
          <cell r="F43" t="str">
            <v>Banca Multilateral</v>
          </cell>
          <cell r="H43">
            <v>31.615580854135906</v>
          </cell>
          <cell r="I43">
            <v>32.613038932999999</v>
          </cell>
          <cell r="J43">
            <v>62.173021754999994</v>
          </cell>
          <cell r="K43">
            <v>27.088977317000001</v>
          </cell>
          <cell r="L43">
            <v>21.168789650642193</v>
          </cell>
          <cell r="M43">
            <v>17.307276384997571</v>
          </cell>
          <cell r="N43">
            <v>43.08056111621061</v>
          </cell>
          <cell r="O43">
            <v>25.187102494115827</v>
          </cell>
          <cell r="P43">
            <v>55.992423656746311</v>
          </cell>
          <cell r="Q43">
            <v>21.436725135664975</v>
          </cell>
          <cell r="R43">
            <v>38.809750203640519</v>
          </cell>
          <cell r="S43">
            <v>61.866621600922549</v>
          </cell>
          <cell r="T43">
            <v>438.33986910207648</v>
          </cell>
        </row>
        <row r="44">
          <cell r="F44" t="str">
            <v>Banca Comercial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F45" t="str">
            <v>Bonos Resol. 4308/94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F46" t="str">
            <v>Bonos Externos</v>
          </cell>
          <cell r="H46">
            <v>0</v>
          </cell>
          <cell r="I46">
            <v>771.60186750000003</v>
          </cell>
          <cell r="J46">
            <v>0</v>
          </cell>
          <cell r="K46">
            <v>421.61832400000003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357.48931519999996</v>
          </cell>
          <cell r="Q46">
            <v>0</v>
          </cell>
          <cell r="R46">
            <v>0</v>
          </cell>
          <cell r="S46">
            <v>0</v>
          </cell>
          <cell r="T46">
            <v>1550.7095067</v>
          </cell>
        </row>
        <row r="47">
          <cell r="H47">
            <v>0</v>
          </cell>
          <cell r="I47">
            <v>771.60186750000003</v>
          </cell>
          <cell r="J47">
            <v>0</v>
          </cell>
          <cell r="K47">
            <v>421.61832400000003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357.48931519999996</v>
          </cell>
          <cell r="Q47">
            <v>0</v>
          </cell>
          <cell r="R47">
            <v>0</v>
          </cell>
          <cell r="S47">
            <v>0</v>
          </cell>
          <cell r="T47">
            <v>1550.7095067</v>
          </cell>
        </row>
        <row r="48">
          <cell r="E48" t="str">
            <v>2.2</v>
          </cell>
          <cell r="F48" t="str">
            <v>CREDITO INTERNO</v>
          </cell>
          <cell r="H48">
            <v>366.71800000000002</v>
          </cell>
          <cell r="I48">
            <v>230.15110914380179</v>
          </cell>
          <cell r="J48">
            <v>377.76291219978998</v>
          </cell>
          <cell r="K48">
            <v>517.47121621495808</v>
          </cell>
          <cell r="L48">
            <v>670.7728257158501</v>
          </cell>
          <cell r="M48">
            <v>287.71872338100593</v>
          </cell>
          <cell r="N48">
            <v>820.70593967956142</v>
          </cell>
          <cell r="O48">
            <v>529.4886352406653</v>
          </cell>
          <cell r="P48">
            <v>717.46654953300788</v>
          </cell>
          <cell r="Q48">
            <v>157.02632428525027</v>
          </cell>
          <cell r="R48">
            <v>137.3196338237216</v>
          </cell>
          <cell r="S48">
            <v>202.79999999999998</v>
          </cell>
          <cell r="T48">
            <v>5015.4018692176123</v>
          </cell>
          <cell r="U48">
            <v>0</v>
          </cell>
        </row>
        <row r="49">
          <cell r="F49" t="str">
            <v>TES Convenidos</v>
          </cell>
          <cell r="H49">
            <v>116.718</v>
          </cell>
          <cell r="I49">
            <v>76.635999999999996</v>
          </cell>
          <cell r="J49">
            <v>129.99199999999999</v>
          </cell>
          <cell r="K49">
            <v>266.02800000000002</v>
          </cell>
          <cell r="L49">
            <v>151.977</v>
          </cell>
          <cell r="M49">
            <v>62.365000000000002</v>
          </cell>
          <cell r="N49">
            <v>162.059</v>
          </cell>
          <cell r="O49">
            <v>155.102</v>
          </cell>
          <cell r="P49">
            <v>370.83500000000004</v>
          </cell>
          <cell r="Q49">
            <v>32.6</v>
          </cell>
          <cell r="R49">
            <v>32.6</v>
          </cell>
          <cell r="S49">
            <v>202.79999999999998</v>
          </cell>
          <cell r="T49">
            <v>1759.7119999999998</v>
          </cell>
        </row>
        <row r="50">
          <cell r="F50" t="str">
            <v>-</v>
          </cell>
          <cell r="G50" t="str">
            <v>ISS</v>
          </cell>
          <cell r="H50">
            <v>66.718000000000004</v>
          </cell>
          <cell r="I50">
            <v>76.635999999999996</v>
          </cell>
          <cell r="J50">
            <v>107.092</v>
          </cell>
          <cell r="K50">
            <v>265.02800000000002</v>
          </cell>
          <cell r="L50">
            <v>97.777000000000001</v>
          </cell>
          <cell r="M50">
            <v>40.265000000000001</v>
          </cell>
          <cell r="N50">
            <v>92.058999999999997</v>
          </cell>
          <cell r="O50">
            <v>85.102000000000004</v>
          </cell>
          <cell r="P50">
            <v>296.23500000000001</v>
          </cell>
          <cell r="Q50">
            <v>0</v>
          </cell>
          <cell r="R50">
            <v>0</v>
          </cell>
          <cell r="S50">
            <v>0</v>
          </cell>
          <cell r="T50">
            <v>1126.9119999999998</v>
          </cell>
        </row>
        <row r="51">
          <cell r="F51" t="str">
            <v>-</v>
          </cell>
          <cell r="G51" t="str">
            <v>Telecom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F52" t="str">
            <v>-</v>
          </cell>
          <cell r="G52" t="str">
            <v>Ecopetrol</v>
          </cell>
          <cell r="H52">
            <v>50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50</v>
          </cell>
        </row>
        <row r="53">
          <cell r="F53" t="str">
            <v>-</v>
          </cell>
          <cell r="G53" t="str">
            <v>Otros</v>
          </cell>
          <cell r="H53">
            <v>0</v>
          </cell>
          <cell r="I53">
            <v>0</v>
          </cell>
          <cell r="J53">
            <v>22.9</v>
          </cell>
          <cell r="K53">
            <v>1</v>
          </cell>
          <cell r="L53">
            <v>54.2</v>
          </cell>
          <cell r="M53">
            <v>22.1</v>
          </cell>
          <cell r="N53">
            <v>70</v>
          </cell>
          <cell r="O53">
            <v>70</v>
          </cell>
          <cell r="P53">
            <v>74.599999999999994</v>
          </cell>
          <cell r="Q53">
            <v>32.6</v>
          </cell>
          <cell r="R53">
            <v>32.6</v>
          </cell>
          <cell r="S53">
            <v>202.79999999999998</v>
          </cell>
          <cell r="T53">
            <v>582.79999999999995</v>
          </cell>
        </row>
        <row r="54">
          <cell r="F54" t="str">
            <v>TES Subastas</v>
          </cell>
          <cell r="H54">
            <v>100</v>
          </cell>
          <cell r="I54">
            <v>91.8</v>
          </cell>
          <cell r="J54">
            <v>91.8</v>
          </cell>
          <cell r="K54">
            <v>91.8</v>
          </cell>
          <cell r="L54">
            <v>160.82836400000002</v>
          </cell>
          <cell r="M54">
            <v>145.68512794082542</v>
          </cell>
          <cell r="N54">
            <v>177.58576494394242</v>
          </cell>
          <cell r="O54">
            <v>120.00641697117565</v>
          </cell>
          <cell r="P54">
            <v>115.87254878652655</v>
          </cell>
          <cell r="Q54">
            <v>124.42632428525027</v>
          </cell>
          <cell r="R54">
            <v>4.719633823721594</v>
          </cell>
          <cell r="S54">
            <v>0</v>
          </cell>
          <cell r="T54">
            <v>1224.5241807514419</v>
          </cell>
        </row>
        <row r="55">
          <cell r="F55" t="str">
            <v>TES Inversión Forzosa</v>
          </cell>
          <cell r="H55">
            <v>150</v>
          </cell>
          <cell r="I55">
            <v>61.715109143801804</v>
          </cell>
          <cell r="J55">
            <v>155.97091219979001</v>
          </cell>
          <cell r="K55">
            <v>159.64321621495799</v>
          </cell>
          <cell r="L55">
            <v>195.95822258717899</v>
          </cell>
          <cell r="M55">
            <v>79.668595440180496</v>
          </cell>
          <cell r="N55">
            <v>360.06117473561909</v>
          </cell>
          <cell r="O55">
            <v>204.3802182694896</v>
          </cell>
          <cell r="P55">
            <v>130.75900074648132</v>
          </cell>
          <cell r="Q55">
            <v>0</v>
          </cell>
          <cell r="R55">
            <v>0</v>
          </cell>
          <cell r="S55">
            <v>0</v>
          </cell>
          <cell r="T55">
            <v>1498.1564493374995</v>
          </cell>
        </row>
        <row r="56">
          <cell r="F56" t="str">
            <v>Bonos de Seguridad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62.009239128671091</v>
          </cell>
          <cell r="M56">
            <v>0</v>
          </cell>
          <cell r="N56">
            <v>121</v>
          </cell>
          <cell r="O56">
            <v>50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233.00923912867108</v>
          </cell>
        </row>
        <row r="57">
          <cell r="F57" t="str">
            <v>TES de corto plazo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100</v>
          </cell>
          <cell r="M57">
            <v>0</v>
          </cell>
          <cell r="N57">
            <v>0</v>
          </cell>
          <cell r="O57">
            <v>0</v>
          </cell>
          <cell r="P57">
            <v>100</v>
          </cell>
          <cell r="Q57">
            <v>0</v>
          </cell>
          <cell r="R57">
            <v>100</v>
          </cell>
          <cell r="S57">
            <v>0</v>
          </cell>
          <cell r="T57">
            <v>300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100</v>
          </cell>
          <cell r="M58">
            <v>0</v>
          </cell>
          <cell r="N58">
            <v>0</v>
          </cell>
          <cell r="O58">
            <v>0</v>
          </cell>
          <cell r="P58">
            <v>100</v>
          </cell>
          <cell r="Q58">
            <v>0</v>
          </cell>
          <cell r="R58">
            <v>100</v>
          </cell>
          <cell r="S58">
            <v>0</v>
          </cell>
          <cell r="T58">
            <v>300</v>
          </cell>
        </row>
        <row r="59">
          <cell r="E59" t="str">
            <v>2.3.</v>
          </cell>
          <cell r="F59" t="str">
            <v>OTROS RECURSOS DE CAPITAL</v>
          </cell>
          <cell r="H59">
            <v>13.658681283538403</v>
          </cell>
          <cell r="I59">
            <v>175.04250114310079</v>
          </cell>
          <cell r="J59">
            <v>172.7</v>
          </cell>
          <cell r="K59">
            <v>29.998789840206186</v>
          </cell>
          <cell r="L59">
            <v>20.974418297493415</v>
          </cell>
          <cell r="M59">
            <v>170.54215714644255</v>
          </cell>
          <cell r="N59">
            <v>184.59616487765717</v>
          </cell>
          <cell r="O59">
            <v>159.89174683991916</v>
          </cell>
          <cell r="P59">
            <v>189.53324246744697</v>
          </cell>
          <cell r="Q59">
            <v>29.305044304708506</v>
          </cell>
          <cell r="R59">
            <v>46.820382473751181</v>
          </cell>
          <cell r="S59">
            <v>183.02962325666513</v>
          </cell>
          <cell r="T59">
            <v>1376.0927519309294</v>
          </cell>
        </row>
        <row r="60">
          <cell r="F60" t="str">
            <v>Recuperación de Cartera SPNF</v>
          </cell>
          <cell r="H60">
            <v>1.5389999999999999</v>
          </cell>
          <cell r="I60">
            <v>2.1778</v>
          </cell>
          <cell r="J60">
            <v>20.100000000000001</v>
          </cell>
          <cell r="K60">
            <v>0.223</v>
          </cell>
          <cell r="L60">
            <v>3.2370000000000001</v>
          </cell>
          <cell r="M60">
            <v>25.085000000000001</v>
          </cell>
          <cell r="N60">
            <v>1.096689375721686</v>
          </cell>
          <cell r="O60">
            <v>1.4323977912433654</v>
          </cell>
          <cell r="P60">
            <v>12.204177175122091</v>
          </cell>
          <cell r="Q60">
            <v>1.6509677743996103</v>
          </cell>
          <cell r="R60">
            <v>1.397563418328972</v>
          </cell>
          <cell r="S60">
            <v>21.756404465184275</v>
          </cell>
          <cell r="T60">
            <v>91.899999999999991</v>
          </cell>
        </row>
        <row r="61">
          <cell r="F61" t="str">
            <v>Recuperación de Cartera SPF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8.1000000000000014</v>
          </cell>
          <cell r="T61">
            <v>8.1000000000000014</v>
          </cell>
        </row>
        <row r="62">
          <cell r="F62" t="str">
            <v>Rendimientos Financieros Portafolio</v>
          </cell>
          <cell r="H62">
            <v>0</v>
          </cell>
          <cell r="I62">
            <v>2</v>
          </cell>
          <cell r="J62">
            <v>3</v>
          </cell>
          <cell r="K62">
            <v>7</v>
          </cell>
          <cell r="L62">
            <v>5.7633723330006204</v>
          </cell>
          <cell r="M62">
            <v>4.519024780865009</v>
          </cell>
          <cell r="N62">
            <v>12.366200009698105</v>
          </cell>
          <cell r="O62">
            <v>11.567340970263652</v>
          </cell>
          <cell r="P62">
            <v>9.033778604086141</v>
          </cell>
          <cell r="Q62">
            <v>8.9142718220435455</v>
          </cell>
          <cell r="R62">
            <v>9.088742890797322</v>
          </cell>
          <cell r="S62">
            <v>10.206095067016435</v>
          </cell>
          <cell r="T62">
            <v>83.458826477770828</v>
          </cell>
        </row>
        <row r="63">
          <cell r="F63" t="str">
            <v>Rendimientos Financieros Entidades</v>
          </cell>
          <cell r="H63">
            <v>2</v>
          </cell>
          <cell r="I63">
            <v>2.0664580924855489</v>
          </cell>
          <cell r="J63">
            <v>2</v>
          </cell>
          <cell r="K63">
            <v>15</v>
          </cell>
          <cell r="L63">
            <v>3.03890895953757</v>
          </cell>
          <cell r="M63">
            <v>4.5676748950433073</v>
          </cell>
          <cell r="N63">
            <v>10.852332334209898</v>
          </cell>
          <cell r="O63">
            <v>1.2297586255885826</v>
          </cell>
          <cell r="P63">
            <v>1.3175985274163389</v>
          </cell>
          <cell r="Q63">
            <v>7.7043802819906304</v>
          </cell>
          <cell r="R63">
            <v>1.3175985274163389</v>
          </cell>
          <cell r="S63">
            <v>15.010656808334909</v>
          </cell>
          <cell r="T63">
            <v>66.105367052023112</v>
          </cell>
        </row>
        <row r="64">
          <cell r="F64" t="str">
            <v>Donaciones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9.25</v>
          </cell>
          <cell r="S64">
            <v>9.25</v>
          </cell>
          <cell r="T64">
            <v>18.5</v>
          </cell>
        </row>
        <row r="65">
          <cell r="F65" t="str">
            <v>Apalancamiento de Betania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F66" t="str">
            <v>Enajenación de Activos</v>
          </cell>
          <cell r="H66">
            <v>0</v>
          </cell>
          <cell r="I66">
            <v>158.43919920000002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158.43919920000002</v>
          </cell>
        </row>
        <row r="67">
          <cell r="F67" t="str">
            <v>-</v>
          </cell>
          <cell r="G67" t="str">
            <v>Banco Popular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F68" t="str">
            <v>-</v>
          </cell>
          <cell r="G68" t="str">
            <v>Betania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F69" t="str">
            <v>-</v>
          </cell>
          <cell r="G69" t="str">
            <v>Termotasajero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F70" t="str">
            <v>-</v>
          </cell>
          <cell r="G70" t="str">
            <v>Termocartagena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F71" t="str">
            <v>-</v>
          </cell>
          <cell r="G71" t="str">
            <v>Chivor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F72" t="str">
            <v>-</v>
          </cell>
          <cell r="G72" t="str">
            <v>Cerromatoso</v>
          </cell>
          <cell r="H72">
            <v>0</v>
          </cell>
          <cell r="I72">
            <v>158.43919920000002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158.43919920000002</v>
          </cell>
        </row>
        <row r="73">
          <cell r="F73" t="str">
            <v>-</v>
          </cell>
          <cell r="G73" t="str">
            <v>Carbocol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F74" t="str">
            <v>-</v>
          </cell>
          <cell r="G74" t="str">
            <v>Epsa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F75" t="str">
            <v>Reintegros</v>
          </cell>
          <cell r="H75">
            <v>10</v>
          </cell>
          <cell r="I75">
            <v>10</v>
          </cell>
          <cell r="J75">
            <v>6.1</v>
          </cell>
          <cell r="K75">
            <v>3.3475823492852701</v>
          </cell>
          <cell r="L75">
            <v>2.7996517268046435</v>
          </cell>
          <cell r="M75">
            <v>14.958101911085247</v>
          </cell>
          <cell r="N75">
            <v>4.0419431580274763</v>
          </cell>
          <cell r="O75">
            <v>22.383449452823548</v>
          </cell>
          <cell r="P75">
            <v>18.579267657032968</v>
          </cell>
          <cell r="Q75">
            <v>3.9626893706151733</v>
          </cell>
          <cell r="R75">
            <v>4.7552272447382089</v>
          </cell>
          <cell r="S75">
            <v>28.219051415193622</v>
          </cell>
          <cell r="T75">
            <v>129.14696428560617</v>
          </cell>
        </row>
        <row r="76">
          <cell r="F76" t="str">
            <v>-</v>
          </cell>
          <cell r="G76" t="str">
            <v>Exigibles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F77" t="str">
            <v>-</v>
          </cell>
          <cell r="G77" t="str">
            <v>No Exigibles</v>
          </cell>
          <cell r="H77">
            <v>10</v>
          </cell>
          <cell r="I77">
            <v>10</v>
          </cell>
          <cell r="J77">
            <v>6.1</v>
          </cell>
          <cell r="K77">
            <v>3.3475823492852701</v>
          </cell>
          <cell r="L77">
            <v>2.7996517268046435</v>
          </cell>
          <cell r="M77">
            <v>14.958101911085247</v>
          </cell>
          <cell r="N77">
            <v>4.0419431580274763</v>
          </cell>
          <cell r="O77">
            <v>22.383449452823548</v>
          </cell>
          <cell r="P77">
            <v>18.579267657032968</v>
          </cell>
          <cell r="Q77">
            <v>3.9626893706151733</v>
          </cell>
          <cell r="R77">
            <v>4.7552272447382089</v>
          </cell>
          <cell r="S77">
            <v>28.219051415193622</v>
          </cell>
          <cell r="T77">
            <v>129.14696428560617</v>
          </cell>
        </row>
        <row r="78">
          <cell r="F78" t="str">
            <v>Recursos No Apropiados</v>
          </cell>
          <cell r="H78">
            <v>0.11968128353840318</v>
          </cell>
          <cell r="I78">
            <v>0.35904385061520949</v>
          </cell>
          <cell r="J78">
            <v>3.3</v>
          </cell>
          <cell r="K78">
            <v>4.4282074909209204</v>
          </cell>
          <cell r="L78">
            <v>6.1354852781505809</v>
          </cell>
          <cell r="M78">
            <v>4.8211555594489761</v>
          </cell>
          <cell r="N78">
            <v>0</v>
          </cell>
          <cell r="O78">
            <v>0</v>
          </cell>
          <cell r="P78">
            <v>4.2484205037894229</v>
          </cell>
          <cell r="Q78">
            <v>0.57273505565954475</v>
          </cell>
          <cell r="R78">
            <v>3.1029503924703397</v>
          </cell>
          <cell r="S78">
            <v>5.1546155009359014</v>
          </cell>
          <cell r="T78">
            <v>32.2422949155293</v>
          </cell>
        </row>
        <row r="79">
          <cell r="F79" t="str">
            <v>Excedentes Financieros</v>
          </cell>
          <cell r="H79">
            <v>0</v>
          </cell>
          <cell r="I79">
            <v>0</v>
          </cell>
          <cell r="J79">
            <v>138.19999999999999</v>
          </cell>
          <cell r="K79">
            <v>0</v>
          </cell>
          <cell r="L79">
            <v>0</v>
          </cell>
          <cell r="M79">
            <v>116.5912</v>
          </cell>
          <cell r="N79">
            <v>156.239</v>
          </cell>
          <cell r="O79">
            <v>123.2788</v>
          </cell>
          <cell r="P79">
            <v>144.15</v>
          </cell>
          <cell r="Q79">
            <v>6.5</v>
          </cell>
          <cell r="R79">
            <v>17.908300000000001</v>
          </cell>
          <cell r="S79">
            <v>56.332799999999999</v>
          </cell>
          <cell r="T79">
            <v>759.20010000000002</v>
          </cell>
        </row>
        <row r="80">
          <cell r="F80" t="str">
            <v>-</v>
          </cell>
          <cell r="G80" t="str">
            <v>Ecopetrol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103.5</v>
          </cell>
          <cell r="O80">
            <v>0</v>
          </cell>
          <cell r="P80">
            <v>103.5</v>
          </cell>
          <cell r="Q80">
            <v>0</v>
          </cell>
          <cell r="R80">
            <v>0</v>
          </cell>
          <cell r="S80">
            <v>0</v>
          </cell>
          <cell r="T80">
            <v>207</v>
          </cell>
        </row>
        <row r="81">
          <cell r="F81" t="str">
            <v>-</v>
          </cell>
          <cell r="G81" t="str">
            <v>Banco de la República</v>
          </cell>
          <cell r="H81">
            <v>0</v>
          </cell>
          <cell r="I81">
            <v>0</v>
          </cell>
          <cell r="J81">
            <v>138.19999999999999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138.19999999999999</v>
          </cell>
        </row>
        <row r="82">
          <cell r="F82" t="str">
            <v>-</v>
          </cell>
          <cell r="G82" t="str">
            <v>Resto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116.5912</v>
          </cell>
          <cell r="N82">
            <v>52.738999999999997</v>
          </cell>
          <cell r="O82">
            <v>123.2788</v>
          </cell>
          <cell r="P82">
            <v>40.650000000000006</v>
          </cell>
          <cell r="Q82">
            <v>6.5</v>
          </cell>
          <cell r="R82">
            <v>17.908300000000001</v>
          </cell>
          <cell r="S82">
            <v>56.332799999999999</v>
          </cell>
          <cell r="T82">
            <v>414.00010000000003</v>
          </cell>
        </row>
        <row r="83">
          <cell r="F83" t="str">
            <v>Otros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29</v>
          </cell>
          <cell r="T83">
            <v>29</v>
          </cell>
        </row>
        <row r="84">
          <cell r="T84">
            <v>436.05522537753154</v>
          </cell>
        </row>
        <row r="85">
          <cell r="D85" t="str">
            <v>3.</v>
          </cell>
          <cell r="E85" t="str">
            <v>FONDOS ESPECIALES</v>
          </cell>
          <cell r="H85">
            <v>21.992685496589797</v>
          </cell>
          <cell r="I85">
            <v>20.542088572355723</v>
          </cell>
          <cell r="J85">
            <v>21.429380914338982</v>
          </cell>
          <cell r="K85">
            <v>21.971906138491516</v>
          </cell>
          <cell r="L85">
            <v>23.918774412177434</v>
          </cell>
          <cell r="M85">
            <v>35.375794960875339</v>
          </cell>
          <cell r="N85">
            <v>23.274859026641934</v>
          </cell>
          <cell r="O85">
            <v>18.548787561453171</v>
          </cell>
          <cell r="P85">
            <v>23.49701213548899</v>
          </cell>
          <cell r="Q85">
            <v>22.702260278133863</v>
          </cell>
          <cell r="R85">
            <v>36.716403708939026</v>
          </cell>
          <cell r="S85">
            <v>45.956902418778562</v>
          </cell>
          <cell r="T85">
            <v>315.92685562426436</v>
          </cell>
        </row>
        <row r="86">
          <cell r="E86" t="str">
            <v>Contribuciones Superintendencias</v>
          </cell>
          <cell r="H86">
            <v>5.2389612080578161</v>
          </cell>
          <cell r="I86">
            <v>3.444755239022391</v>
          </cell>
          <cell r="J86">
            <v>2.5527331725103282</v>
          </cell>
          <cell r="K86">
            <v>2.454262661427554</v>
          </cell>
          <cell r="L86">
            <v>1.5</v>
          </cell>
          <cell r="M86">
            <v>12.590924219910802</v>
          </cell>
          <cell r="N86">
            <v>2.7474472511144099</v>
          </cell>
          <cell r="O86">
            <v>0</v>
          </cell>
          <cell r="P86">
            <v>0.79475185735512599</v>
          </cell>
          <cell r="Q86">
            <v>0</v>
          </cell>
          <cell r="R86">
            <v>15.237286551205267</v>
          </cell>
          <cell r="S86">
            <v>21.82668976738006</v>
          </cell>
          <cell r="T86">
            <v>68.387811927983748</v>
          </cell>
        </row>
        <row r="87">
          <cell r="E87" t="str">
            <v>-</v>
          </cell>
          <cell r="F87" t="str">
            <v>Sociedades</v>
          </cell>
          <cell r="H87">
            <v>0.27555396711937097</v>
          </cell>
          <cell r="I87">
            <v>0.4</v>
          </cell>
          <cell r="J87">
            <v>0.55110793423874205</v>
          </cell>
          <cell r="K87">
            <v>0.41057541100786299</v>
          </cell>
          <cell r="L87">
            <v>0.5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6.0621872766261617</v>
          </cell>
          <cell r="S87">
            <v>7.7621872766261601</v>
          </cell>
          <cell r="T87">
            <v>15.961611865618298</v>
          </cell>
        </row>
        <row r="88">
          <cell r="E88" t="str">
            <v>-</v>
          </cell>
          <cell r="F88" t="str">
            <v>Contraloría</v>
          </cell>
          <cell r="H88">
            <v>2.7203020637898687</v>
          </cell>
          <cell r="I88">
            <v>1.8</v>
          </cell>
          <cell r="J88">
            <v>0.155534709193246</v>
          </cell>
          <cell r="K88">
            <v>0.155534709193246</v>
          </cell>
          <cell r="L88">
            <v>1</v>
          </cell>
          <cell r="M88">
            <v>0.9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0.4</v>
          </cell>
          <cell r="T88">
            <v>7.1313714821763607</v>
          </cell>
        </row>
        <row r="89">
          <cell r="E89" t="str">
            <v>-</v>
          </cell>
          <cell r="F89" t="str">
            <v>Subsidio Familiar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1.6878571428571429</v>
          </cell>
          <cell r="S89">
            <v>2.363</v>
          </cell>
          <cell r="T89">
            <v>4.0508571428571427</v>
          </cell>
        </row>
        <row r="90">
          <cell r="E90" t="str">
            <v>-</v>
          </cell>
          <cell r="F90" t="str">
            <v>Superbancaria</v>
          </cell>
          <cell r="H90">
            <v>0</v>
          </cell>
          <cell r="I90">
            <v>0.34737592867756317</v>
          </cell>
          <cell r="J90">
            <v>0</v>
          </cell>
          <cell r="K90">
            <v>0</v>
          </cell>
          <cell r="L90">
            <v>0</v>
          </cell>
          <cell r="M90">
            <v>11.690924219910801</v>
          </cell>
          <cell r="N90">
            <v>2.7474472511144099</v>
          </cell>
          <cell r="O90">
            <v>0</v>
          </cell>
          <cell r="P90">
            <v>0.79475185735512599</v>
          </cell>
          <cell r="Q90">
            <v>0</v>
          </cell>
          <cell r="R90">
            <v>3.5225007429420496</v>
          </cell>
          <cell r="S90">
            <v>3.0225007429420496</v>
          </cell>
          <cell r="T90">
            <v>22.125500742941998</v>
          </cell>
        </row>
        <row r="91">
          <cell r="E91" t="str">
            <v>-</v>
          </cell>
          <cell r="F91" t="str">
            <v>Industria y Comercio</v>
          </cell>
          <cell r="H91">
            <v>0.39027069438995687</v>
          </cell>
          <cell r="I91">
            <v>0.4</v>
          </cell>
          <cell r="J91">
            <v>0.97567673597489202</v>
          </cell>
          <cell r="K91">
            <v>1.2664284032954101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0.88054138877991395</v>
          </cell>
          <cell r="S91">
            <v>4.9513534719497798</v>
          </cell>
          <cell r="T91">
            <v>8.864270694389953</v>
          </cell>
        </row>
        <row r="92">
          <cell r="E92" t="str">
            <v>-</v>
          </cell>
          <cell r="F92" t="str">
            <v>Nacional de Valores</v>
          </cell>
          <cell r="H92">
            <v>1.4797999999999998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1.3841999999999999</v>
          </cell>
          <cell r="S92">
            <v>1.3841999999999999</v>
          </cell>
          <cell r="T92">
            <v>4.2481999999999998</v>
          </cell>
        </row>
        <row r="93">
          <cell r="E93" t="str">
            <v>-</v>
          </cell>
          <cell r="F93" t="str">
            <v>Salud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E94" t="str">
            <v>-</v>
          </cell>
          <cell r="F94" t="str">
            <v>Puertos</v>
          </cell>
          <cell r="H94">
            <v>0.37303448275862067</v>
          </cell>
          <cell r="I94">
            <v>0.49737931034482757</v>
          </cell>
          <cell r="J94">
            <v>0.87041379310344802</v>
          </cell>
          <cell r="K94">
            <v>0.62172413793103498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1.7</v>
          </cell>
          <cell r="S94">
            <v>1.9434482758620699</v>
          </cell>
          <cell r="T94">
            <v>6.0060000000000011</v>
          </cell>
        </row>
        <row r="95">
          <cell r="E95" t="str">
            <v>-</v>
          </cell>
          <cell r="F95" t="str">
            <v>Servicios Públicos Domiciliarios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E96" t="str">
            <v>Fondo de Defensa Nacional</v>
          </cell>
          <cell r="H96">
            <v>0</v>
          </cell>
          <cell r="I96">
            <v>0</v>
          </cell>
          <cell r="J96">
            <v>2.0767363583403453</v>
          </cell>
          <cell r="K96">
            <v>0</v>
          </cell>
          <cell r="L96">
            <v>2.1445764127127966</v>
          </cell>
          <cell r="M96">
            <v>3.4612272639005761</v>
          </cell>
          <cell r="N96">
            <v>2.0767363583403453</v>
          </cell>
          <cell r="O96">
            <v>0</v>
          </cell>
          <cell r="P96">
            <v>4.1534727166806906</v>
          </cell>
          <cell r="Q96">
            <v>4.1534727166806906</v>
          </cell>
          <cell r="R96">
            <v>3.3227781733445529</v>
          </cell>
          <cell r="S96">
            <v>1.1227781733445497</v>
          </cell>
          <cell r="T96">
            <v>22.511778173344545</v>
          </cell>
        </row>
        <row r="97">
          <cell r="E97" t="str">
            <v>Fondo de Estupefacientes</v>
          </cell>
          <cell r="H97">
            <v>0.1962242885319809</v>
          </cell>
          <cell r="I97">
            <v>0.1</v>
          </cell>
          <cell r="J97">
            <v>0.34241138348830702</v>
          </cell>
          <cell r="K97">
            <v>0.3924485770639618</v>
          </cell>
          <cell r="L97">
            <v>0.29433643279797134</v>
          </cell>
          <cell r="M97">
            <v>0.3924485770639618</v>
          </cell>
          <cell r="N97">
            <v>0.29433643279797134</v>
          </cell>
          <cell r="O97">
            <v>0.3924485770639618</v>
          </cell>
          <cell r="P97">
            <v>0.3924485770639618</v>
          </cell>
          <cell r="Q97">
            <v>0.3924485770639618</v>
          </cell>
          <cell r="R97">
            <v>0</v>
          </cell>
          <cell r="S97">
            <v>0.2</v>
          </cell>
          <cell r="T97">
            <v>3.3895514229360399</v>
          </cell>
        </row>
        <row r="98">
          <cell r="E98" t="str">
            <v>Fondo Rotatorio de Minas y Energía</v>
          </cell>
          <cell r="H98">
            <v>0</v>
          </cell>
          <cell r="I98">
            <v>0.49733333333333329</v>
          </cell>
          <cell r="J98">
            <v>0</v>
          </cell>
          <cell r="K98">
            <v>0</v>
          </cell>
          <cell r="L98">
            <v>0.74866666666666704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0.6</v>
          </cell>
          <cell r="T98">
            <v>1.8460000000000005</v>
          </cell>
        </row>
        <row r="99">
          <cell r="E99" t="str">
            <v>Fondo de Bienestar Social Dian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E100" t="str">
            <v>Financiación Sector Justicia</v>
          </cell>
          <cell r="H100">
            <v>2</v>
          </cell>
          <cell r="I100">
            <v>1.9</v>
          </cell>
          <cell r="J100">
            <v>1.9</v>
          </cell>
          <cell r="K100">
            <v>1.7</v>
          </cell>
          <cell r="L100">
            <v>2.15</v>
          </cell>
          <cell r="M100">
            <v>1.85</v>
          </cell>
          <cell r="N100">
            <v>8.5496599999999994</v>
          </cell>
          <cell r="O100">
            <v>8.5496599999999994</v>
          </cell>
          <cell r="P100">
            <v>8.5496599999999994</v>
          </cell>
          <cell r="Q100">
            <v>8.5496599999999994</v>
          </cell>
          <cell r="R100">
            <v>8.5496599999999994</v>
          </cell>
          <cell r="S100">
            <v>11.44966</v>
          </cell>
          <cell r="T100">
            <v>65.697959999999995</v>
          </cell>
        </row>
        <row r="101">
          <cell r="E101" t="str">
            <v>Contribución para la Descentralización</v>
          </cell>
          <cell r="H101">
            <v>14.557499999999999</v>
          </cell>
          <cell r="I101">
            <v>14.6</v>
          </cell>
          <cell r="J101">
            <v>14.557499999999999</v>
          </cell>
          <cell r="K101">
            <v>17.425194900000001</v>
          </cell>
          <cell r="L101">
            <v>17.0811949</v>
          </cell>
          <cell r="M101">
            <v>17.0811949</v>
          </cell>
          <cell r="N101">
            <v>9.6066789843892106</v>
          </cell>
          <cell r="O101">
            <v>9.6066789843892106</v>
          </cell>
          <cell r="P101">
            <v>9.6066789843892106</v>
          </cell>
          <cell r="Q101">
            <v>9.6066789843892106</v>
          </cell>
          <cell r="R101">
            <v>9.6066789843892106</v>
          </cell>
          <cell r="S101">
            <v>10.757774478053955</v>
          </cell>
          <cell r="T101">
            <v>154.09375410000001</v>
          </cell>
        </row>
        <row r="102">
          <cell r="E102" t="str">
            <v>Comisión Regulación Energía y Gas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E103" t="str">
            <v>Comisión Regulación Agua Potable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E104" t="str">
            <v>Comisión Regulación Telecomunicaciones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E105" t="str">
            <v>Unidad Minero-Energética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E106" t="str">
            <v>Compensación Canales Radioelétricos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E107" t="str">
            <v>Otros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D109" t="str">
            <v>4.</v>
          </cell>
          <cell r="E109" t="str">
            <v>INGRESOS POR DISTRIBUIR</v>
          </cell>
          <cell r="H109">
            <v>5.6520978946527904</v>
          </cell>
          <cell r="I109">
            <v>15.4147884272444</v>
          </cell>
          <cell r="J109">
            <v>11.2844003974697</v>
          </cell>
          <cell r="K109">
            <v>2.6923314382546799</v>
          </cell>
          <cell r="L109">
            <v>9.684751595645599</v>
          </cell>
          <cell r="M109">
            <v>12.567473159424969</v>
          </cell>
          <cell r="N109">
            <v>6.8334139344049625</v>
          </cell>
          <cell r="O109">
            <v>14.800599136654286</v>
          </cell>
          <cell r="P109">
            <v>6.8388235676887454</v>
          </cell>
          <cell r="Q109">
            <v>13.633625146306517</v>
          </cell>
          <cell r="R109">
            <v>4.9314737857612929</v>
          </cell>
          <cell r="S109">
            <v>15.794591269759209</v>
          </cell>
          <cell r="T109">
            <v>120.12836975326715</v>
          </cell>
        </row>
        <row r="110">
          <cell r="H110">
            <v>5.6520978946527904</v>
          </cell>
          <cell r="I110">
            <v>15.4147884272444</v>
          </cell>
          <cell r="J110">
            <v>11.2844003974697</v>
          </cell>
          <cell r="K110">
            <v>2.6923314382546799</v>
          </cell>
          <cell r="L110">
            <v>9.684751595645599</v>
          </cell>
          <cell r="M110">
            <v>12.567473159424969</v>
          </cell>
          <cell r="N110">
            <v>6.8334139344049625</v>
          </cell>
          <cell r="O110">
            <v>14.800599136654286</v>
          </cell>
          <cell r="P110">
            <v>6.8388235676887454</v>
          </cell>
          <cell r="Q110">
            <v>13.633625146306517</v>
          </cell>
          <cell r="R110">
            <v>4.9314737857612929</v>
          </cell>
          <cell r="S110">
            <v>15.794591269759209</v>
          </cell>
          <cell r="T110">
            <v>120.12836975326715</v>
          </cell>
        </row>
        <row r="111">
          <cell r="C111" t="str">
            <v>confis</v>
          </cell>
          <cell r="H111">
            <v>35845.782996527778</v>
          </cell>
          <cell r="S111" t="str">
            <v>c:\ingres97.xls</v>
          </cell>
        </row>
      </sheetData>
      <sheetData sheetId="2" refreshError="1">
        <row r="2">
          <cell r="D2" t="str">
            <v>INGRESOS PROGRAMADOS DE RECAUDO PARA LA TESORERIA</v>
          </cell>
        </row>
        <row r="3">
          <cell r="D3" t="str">
            <v>DOLARES</v>
          </cell>
        </row>
        <row r="4">
          <cell r="D4" t="str">
            <v>1997</v>
          </cell>
        </row>
        <row r="5">
          <cell r="C5" t="str">
            <v>Millones de dólares</v>
          </cell>
        </row>
        <row r="6">
          <cell r="C6" t="str">
            <v>Millones de dólares</v>
          </cell>
        </row>
        <row r="7">
          <cell r="H7" t="str">
            <v>Progr.</v>
          </cell>
          <cell r="I7" t="str">
            <v>Progr.</v>
          </cell>
          <cell r="J7" t="str">
            <v>Progr.</v>
          </cell>
          <cell r="K7" t="str">
            <v>Progr.</v>
          </cell>
          <cell r="L7" t="str">
            <v>Progr.</v>
          </cell>
          <cell r="M7" t="str">
            <v>Progr.</v>
          </cell>
          <cell r="N7" t="str">
            <v>Progr.</v>
          </cell>
          <cell r="O7" t="str">
            <v>Progr.</v>
          </cell>
          <cell r="P7" t="str">
            <v>Progr.</v>
          </cell>
          <cell r="Q7" t="str">
            <v>Progr.</v>
          </cell>
          <cell r="R7" t="str">
            <v>Progr.</v>
          </cell>
          <cell r="S7" t="str">
            <v>Progr.</v>
          </cell>
          <cell r="T7" t="str">
            <v>Progr.</v>
          </cell>
        </row>
        <row r="8">
          <cell r="D8" t="str">
            <v>CLASIFICACION DE LOS INGRESOS</v>
          </cell>
          <cell r="H8" t="str">
            <v>Ene</v>
          </cell>
          <cell r="I8" t="str">
            <v>Feb</v>
          </cell>
          <cell r="J8" t="str">
            <v>Mar</v>
          </cell>
          <cell r="K8" t="str">
            <v>Abr</v>
          </cell>
          <cell r="L8" t="str">
            <v>May</v>
          </cell>
          <cell r="M8" t="str">
            <v>Jun</v>
          </cell>
          <cell r="N8" t="str">
            <v>Jul</v>
          </cell>
          <cell r="O8" t="str">
            <v>Ago</v>
          </cell>
          <cell r="P8" t="str">
            <v>Sep</v>
          </cell>
          <cell r="Q8" t="str">
            <v>Oct</v>
          </cell>
          <cell r="R8" t="str">
            <v>Nov</v>
          </cell>
          <cell r="S8" t="str">
            <v>Dic</v>
          </cell>
          <cell r="T8" t="str">
            <v>1997</v>
          </cell>
        </row>
        <row r="9">
          <cell r="H9" t="str">
            <v>Ene</v>
          </cell>
          <cell r="I9" t="str">
            <v>Feb</v>
          </cell>
          <cell r="J9" t="str">
            <v>Mar</v>
          </cell>
          <cell r="K9" t="str">
            <v>Abr</v>
          </cell>
          <cell r="L9" t="str">
            <v>May</v>
          </cell>
          <cell r="M9" t="str">
            <v>Jun</v>
          </cell>
          <cell r="N9" t="str">
            <v>Jul</v>
          </cell>
          <cell r="O9" t="str">
            <v>Ago</v>
          </cell>
          <cell r="P9" t="str">
            <v>Sep</v>
          </cell>
          <cell r="Q9" t="str">
            <v>Oct</v>
          </cell>
          <cell r="R9" t="str">
            <v>Nov</v>
          </cell>
          <cell r="S9" t="str">
            <v>Dic</v>
          </cell>
          <cell r="T9" t="str">
            <v>1997</v>
          </cell>
        </row>
        <row r="10">
          <cell r="D10" t="str">
            <v>INGRESOS DEL PRESUPUESTO NACIONAL</v>
          </cell>
          <cell r="H10">
            <v>31.112160277748899</v>
          </cell>
          <cell r="I10">
            <v>861.7</v>
          </cell>
          <cell r="J10">
            <v>59.7</v>
          </cell>
          <cell r="K10">
            <v>425.7</v>
          </cell>
          <cell r="L10">
            <v>19.845725351165154</v>
          </cell>
          <cell r="M10">
            <v>16.035810890634625</v>
          </cell>
          <cell r="N10">
            <v>39.454286477204434</v>
          </cell>
          <cell r="O10">
            <v>22.803406540130013</v>
          </cell>
          <cell r="P10">
            <v>378.87059048571757</v>
          </cell>
          <cell r="Q10">
            <v>18.974318360239725</v>
          </cell>
          <cell r="R10">
            <v>33.972196701843529</v>
          </cell>
          <cell r="S10">
            <v>53.563289244788614</v>
          </cell>
          <cell r="T10">
            <v>1952.9817843294727</v>
          </cell>
        </row>
        <row r="11">
          <cell r="D11" t="str">
            <v>1.</v>
          </cell>
          <cell r="E11" t="str">
            <v>INGRESOS CORRIENTES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8.75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 t="str">
            <v>Timbre consulados</v>
          </cell>
          <cell r="T12">
            <v>0</v>
          </cell>
        </row>
        <row r="13">
          <cell r="E13" t="str">
            <v>Otros Ingresos Corrientes</v>
          </cell>
          <cell r="T13">
            <v>0</v>
          </cell>
        </row>
        <row r="14">
          <cell r="E14" t="str">
            <v>Concesiones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8.75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 t="str">
            <v>-</v>
          </cell>
          <cell r="F15" t="str">
            <v>Larga Distancia Nacional</v>
          </cell>
          <cell r="T15">
            <v>0</v>
          </cell>
        </row>
        <row r="16">
          <cell r="E16" t="str">
            <v>-</v>
          </cell>
          <cell r="F16" t="str">
            <v>Larga Distancia Internacional</v>
          </cell>
          <cell r="P16">
            <v>0</v>
          </cell>
          <cell r="T16">
            <v>0</v>
          </cell>
        </row>
        <row r="17">
          <cell r="E17" t="str">
            <v>-</v>
          </cell>
          <cell r="F17" t="str">
            <v>Telefonía Celular</v>
          </cell>
          <cell r="T17">
            <v>0</v>
          </cell>
        </row>
        <row r="18">
          <cell r="E18" t="str">
            <v>-</v>
          </cell>
          <cell r="F18" t="str">
            <v>Sociedades Portuarias</v>
          </cell>
          <cell r="T18">
            <v>0</v>
          </cell>
        </row>
        <row r="19">
          <cell r="M19">
            <v>0.62865230921037496</v>
          </cell>
          <cell r="N19">
            <v>1.116950996070021</v>
          </cell>
          <cell r="O19">
            <v>0.63163366358730622</v>
          </cell>
          <cell r="P19">
            <v>1.4278380019474304</v>
          </cell>
          <cell r="Q19">
            <v>0.52002857915163325</v>
          </cell>
          <cell r="R19">
            <v>0.95716645637821773</v>
          </cell>
          <cell r="S19">
            <v>0.60772999365501634</v>
          </cell>
        </row>
        <row r="20">
          <cell r="D20" t="str">
            <v>2.</v>
          </cell>
          <cell r="E20" t="str">
            <v>RECURSOS DE CAPITAL</v>
          </cell>
          <cell r="H20">
            <v>31.112160277748899</v>
          </cell>
          <cell r="I20">
            <v>861.7</v>
          </cell>
          <cell r="J20">
            <v>59.7</v>
          </cell>
          <cell r="K20">
            <v>425.7</v>
          </cell>
          <cell r="L20">
            <v>19.845725351165154</v>
          </cell>
          <cell r="M20">
            <v>16.035810890634625</v>
          </cell>
          <cell r="N20">
            <v>39.454286477204434</v>
          </cell>
          <cell r="O20">
            <v>22.803406540130013</v>
          </cell>
          <cell r="P20">
            <v>370.12059048571757</v>
          </cell>
          <cell r="Q20">
            <v>18.974318360239725</v>
          </cell>
          <cell r="R20">
            <v>33.972196701843529</v>
          </cell>
          <cell r="S20">
            <v>53.563289244788614</v>
          </cell>
          <cell r="T20">
            <v>1952.9817843294727</v>
          </cell>
        </row>
        <row r="21">
          <cell r="E21" t="str">
            <v>2.1</v>
          </cell>
          <cell r="F21" t="str">
            <v>CREDITO EXTERNO</v>
          </cell>
          <cell r="H21">
            <v>31.112160277748899</v>
          </cell>
          <cell r="I21">
            <v>781.7</v>
          </cell>
          <cell r="J21">
            <v>59.7</v>
          </cell>
          <cell r="K21">
            <v>425.7</v>
          </cell>
          <cell r="L21">
            <v>19.845725351165154</v>
          </cell>
          <cell r="M21">
            <v>16.035810890634625</v>
          </cell>
          <cell r="N21">
            <v>39.454286477204434</v>
          </cell>
          <cell r="O21">
            <v>22.803406540130013</v>
          </cell>
          <cell r="P21">
            <v>370.12059048571757</v>
          </cell>
          <cell r="Q21">
            <v>18.974318360239725</v>
          </cell>
          <cell r="R21">
            <v>33.972196701843529</v>
          </cell>
          <cell r="S21">
            <v>53.563289244788614</v>
          </cell>
          <cell r="T21">
            <v>1872.9817843294727</v>
          </cell>
        </row>
        <row r="22">
          <cell r="F22" t="str">
            <v>Banca Multilateral</v>
          </cell>
          <cell r="H22">
            <v>31.112160277748899</v>
          </cell>
          <cell r="I22">
            <v>31.7</v>
          </cell>
          <cell r="J22">
            <v>59.7</v>
          </cell>
          <cell r="K22">
            <v>25.7</v>
          </cell>
          <cell r="L22">
            <v>19.845725351165154</v>
          </cell>
          <cell r="M22">
            <v>16.035810890634625</v>
          </cell>
          <cell r="N22">
            <v>39.454286477204434</v>
          </cell>
          <cell r="O22">
            <v>22.803406540130013</v>
          </cell>
          <cell r="P22">
            <v>50.120590485717599</v>
          </cell>
          <cell r="Q22">
            <v>18.974318360239725</v>
          </cell>
          <cell r="R22">
            <v>33.972196701843529</v>
          </cell>
          <cell r="S22">
            <v>53.563289244788614</v>
          </cell>
          <cell r="T22">
            <v>402.98178432947265</v>
          </cell>
        </row>
        <row r="23">
          <cell r="F23" t="str">
            <v>Banca Comercial</v>
          </cell>
          <cell r="T23">
            <v>0</v>
          </cell>
        </row>
        <row r="24">
          <cell r="F24" t="str">
            <v>Bonos Res. 4308/94</v>
          </cell>
          <cell r="T24">
            <v>0</v>
          </cell>
        </row>
        <row r="25">
          <cell r="F25" t="str">
            <v>Bonos Externos</v>
          </cell>
          <cell r="I25">
            <v>750</v>
          </cell>
          <cell r="K25">
            <v>400</v>
          </cell>
          <cell r="L25">
            <v>0</v>
          </cell>
          <cell r="O25">
            <v>0</v>
          </cell>
          <cell r="P25">
            <v>320</v>
          </cell>
          <cell r="R25">
            <v>0</v>
          </cell>
          <cell r="T25">
            <v>1470</v>
          </cell>
        </row>
        <row r="26">
          <cell r="N26">
            <v>-1.4419893516166269</v>
          </cell>
          <cell r="O26">
            <v>-0.83342704551128721</v>
          </cell>
          <cell r="P26">
            <v>-1.8318252395439945</v>
          </cell>
          <cell r="Q26">
            <v>-0.69348016331401185</v>
          </cell>
          <cell r="R26">
            <v>-1.2416279768077285</v>
          </cell>
          <cell r="S26">
            <v>-1.9576502232063511</v>
          </cell>
        </row>
        <row r="27">
          <cell r="E27" t="str">
            <v>2.3.</v>
          </cell>
          <cell r="F27" t="str">
            <v>OTROS RECURSOS DE CAPITAL</v>
          </cell>
          <cell r="H27">
            <v>0</v>
          </cell>
          <cell r="I27">
            <v>80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80</v>
          </cell>
        </row>
        <row r="28">
          <cell r="F28" t="str">
            <v>Recuperación de Cartera SPNF</v>
          </cell>
          <cell r="T28">
            <v>0</v>
          </cell>
        </row>
        <row r="29">
          <cell r="F29" t="str">
            <v>Recuperación de Cartera SPF</v>
          </cell>
          <cell r="T29">
            <v>0</v>
          </cell>
        </row>
        <row r="30">
          <cell r="F30" t="str">
            <v>Rendimientos Financieros Portafolio</v>
          </cell>
          <cell r="T30">
            <v>0</v>
          </cell>
        </row>
        <row r="31">
          <cell r="F31" t="str">
            <v>Rendimientos Financieros Entidades</v>
          </cell>
          <cell r="T31">
            <v>0</v>
          </cell>
        </row>
        <row r="32">
          <cell r="F32" t="str">
            <v>Donaciones</v>
          </cell>
          <cell r="T32">
            <v>0</v>
          </cell>
        </row>
        <row r="33">
          <cell r="F33" t="str">
            <v>Apalancamiento de Betania</v>
          </cell>
          <cell r="T33">
            <v>0</v>
          </cell>
        </row>
        <row r="34">
          <cell r="F34" t="str">
            <v>Enajenación de Activos</v>
          </cell>
          <cell r="H34">
            <v>0</v>
          </cell>
          <cell r="I34">
            <v>80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80</v>
          </cell>
        </row>
        <row r="35">
          <cell r="F35" t="str">
            <v>-</v>
          </cell>
          <cell r="G35" t="str">
            <v>Banco Popular</v>
          </cell>
          <cell r="T35">
            <v>0</v>
          </cell>
        </row>
        <row r="36">
          <cell r="F36" t="str">
            <v>-</v>
          </cell>
          <cell r="G36" t="str">
            <v>Betania</v>
          </cell>
          <cell r="T36">
            <v>0</v>
          </cell>
        </row>
        <row r="37">
          <cell r="F37" t="str">
            <v>-</v>
          </cell>
          <cell r="G37" t="str">
            <v>Termotasajero</v>
          </cell>
          <cell r="T37">
            <v>0</v>
          </cell>
        </row>
        <row r="38">
          <cell r="F38" t="str">
            <v>-</v>
          </cell>
          <cell r="G38" t="str">
            <v>Termocartagena</v>
          </cell>
          <cell r="T38">
            <v>0</v>
          </cell>
        </row>
        <row r="39">
          <cell r="F39" t="str">
            <v>-</v>
          </cell>
          <cell r="G39" t="str">
            <v>Chivor</v>
          </cell>
          <cell r="T39">
            <v>0</v>
          </cell>
        </row>
        <row r="40">
          <cell r="F40" t="str">
            <v>-</v>
          </cell>
          <cell r="G40" t="str">
            <v>Cerromatoso</v>
          </cell>
          <cell r="I40">
            <v>80</v>
          </cell>
          <cell r="T40">
            <v>80</v>
          </cell>
        </row>
        <row r="41">
          <cell r="F41" t="str">
            <v>-</v>
          </cell>
          <cell r="G41" t="str">
            <v>Carbocol</v>
          </cell>
          <cell r="T41">
            <v>0</v>
          </cell>
        </row>
        <row r="42">
          <cell r="F42" t="str">
            <v>-</v>
          </cell>
          <cell r="G42" t="str">
            <v>Epsa</v>
          </cell>
          <cell r="T42">
            <v>0</v>
          </cell>
        </row>
        <row r="43">
          <cell r="F43" t="str">
            <v>Reintegros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F44" t="str">
            <v>-</v>
          </cell>
          <cell r="G44" t="str">
            <v>Exigibles</v>
          </cell>
          <cell r="T44">
            <v>0</v>
          </cell>
        </row>
        <row r="45">
          <cell r="F45" t="str">
            <v>-</v>
          </cell>
          <cell r="G45" t="str">
            <v>No exigibles</v>
          </cell>
          <cell r="T45">
            <v>0</v>
          </cell>
        </row>
        <row r="46">
          <cell r="F46" t="str">
            <v>Otros</v>
          </cell>
          <cell r="P46">
            <v>0</v>
          </cell>
          <cell r="T46">
            <v>0</v>
          </cell>
        </row>
        <row r="47">
          <cell r="T47">
            <v>0</v>
          </cell>
        </row>
        <row r="48">
          <cell r="C48" t="str">
            <v>confis</v>
          </cell>
          <cell r="H48">
            <v>35845.782996527778</v>
          </cell>
          <cell r="S48" t="str">
            <v>c:\ingres97.xls</v>
          </cell>
        </row>
      </sheetData>
      <sheetData sheetId="3" refreshError="1">
        <row r="2">
          <cell r="D2" t="str">
            <v>INGRESOS PROGRAMADOS DE RECAUDO PARA LA TESORERIA</v>
          </cell>
        </row>
        <row r="3">
          <cell r="D3" t="str">
            <v>PESOS</v>
          </cell>
        </row>
        <row r="4">
          <cell r="D4" t="str">
            <v>1997</v>
          </cell>
        </row>
        <row r="5">
          <cell r="D5" t="str">
            <v>Miles de millones de pesos</v>
          </cell>
        </row>
        <row r="6">
          <cell r="D6" t="str">
            <v>Miles de millones de pesos</v>
          </cell>
        </row>
        <row r="7">
          <cell r="H7" t="str">
            <v>Progr.</v>
          </cell>
          <cell r="I7" t="str">
            <v>Progr.</v>
          </cell>
          <cell r="J7" t="str">
            <v>Progr.</v>
          </cell>
          <cell r="K7" t="str">
            <v>Progr.</v>
          </cell>
          <cell r="L7" t="str">
            <v>Progr.</v>
          </cell>
          <cell r="M7" t="str">
            <v>Progr.</v>
          </cell>
          <cell r="N7" t="str">
            <v>Progr.</v>
          </cell>
          <cell r="O7" t="str">
            <v>Progr.</v>
          </cell>
          <cell r="P7" t="str">
            <v>Progr.</v>
          </cell>
          <cell r="Q7" t="str">
            <v>Progr.</v>
          </cell>
          <cell r="R7" t="str">
            <v>Progr.</v>
          </cell>
          <cell r="S7" t="str">
            <v>Progr.</v>
          </cell>
          <cell r="T7" t="str">
            <v>Progr.</v>
          </cell>
        </row>
        <row r="8">
          <cell r="D8" t="str">
            <v>CLASIFICACION DE LOS INGRESOS</v>
          </cell>
          <cell r="H8" t="str">
            <v>Ene</v>
          </cell>
          <cell r="I8" t="str">
            <v>Feb</v>
          </cell>
          <cell r="J8" t="str">
            <v>Mar</v>
          </cell>
          <cell r="K8" t="str">
            <v>Abr</v>
          </cell>
          <cell r="L8" t="str">
            <v>May</v>
          </cell>
          <cell r="M8" t="str">
            <v>Jun</v>
          </cell>
          <cell r="N8" t="str">
            <v>Jul</v>
          </cell>
          <cell r="O8" t="str">
            <v>Ago</v>
          </cell>
          <cell r="P8" t="str">
            <v>Sep</v>
          </cell>
          <cell r="Q8" t="str">
            <v>Oct</v>
          </cell>
          <cell r="R8" t="str">
            <v>Nov</v>
          </cell>
          <cell r="S8" t="str">
            <v>Dic</v>
          </cell>
          <cell r="T8" t="str">
            <v>1997</v>
          </cell>
        </row>
        <row r="9">
          <cell r="H9" t="str">
            <v>Ene</v>
          </cell>
          <cell r="I9" t="str">
            <v>Feb</v>
          </cell>
          <cell r="J9" t="str">
            <v>Mar</v>
          </cell>
          <cell r="K9" t="str">
            <v>Abr</v>
          </cell>
          <cell r="L9" t="str">
            <v>May</v>
          </cell>
          <cell r="M9" t="str">
            <v>Jun</v>
          </cell>
          <cell r="N9" t="str">
            <v>Jul</v>
          </cell>
          <cell r="O9" t="str">
            <v>Ago</v>
          </cell>
          <cell r="P9" t="str">
            <v>Sep</v>
          </cell>
          <cell r="Q9" t="str">
            <v>Oct</v>
          </cell>
          <cell r="R9" t="str">
            <v>Nov</v>
          </cell>
          <cell r="S9" t="str">
            <v>Dic</v>
          </cell>
          <cell r="T9" t="str">
            <v>1997</v>
          </cell>
        </row>
        <row r="10">
          <cell r="D10" t="str">
            <v>INGRESOS DE TESORERIA</v>
          </cell>
          <cell r="H10">
            <v>1109.0986337836141</v>
          </cell>
          <cell r="I10">
            <v>1765.6091627097242</v>
          </cell>
          <cell r="J10">
            <v>1409.3624060842446</v>
          </cell>
          <cell r="K10">
            <v>1730.9008435129435</v>
          </cell>
          <cell r="L10">
            <v>1700.2254655479671</v>
          </cell>
          <cell r="M10">
            <v>1718.3822252455006</v>
          </cell>
          <cell r="N10">
            <v>1994.2461913986008</v>
          </cell>
          <cell r="O10">
            <v>1929.9346913873837</v>
          </cell>
          <cell r="P10">
            <v>1851.2548541715967</v>
          </cell>
          <cell r="Q10">
            <v>1563.7024318803863</v>
          </cell>
          <cell r="R10">
            <v>1156.4856672901965</v>
          </cell>
          <cell r="S10">
            <v>1753.0707045372408</v>
          </cell>
          <cell r="T10">
            <v>19635.797475013678</v>
          </cell>
        </row>
        <row r="11">
          <cell r="D11" t="str">
            <v>1.</v>
          </cell>
          <cell r="E11" t="str">
            <v>INGRESOS CORRIENTES</v>
          </cell>
          <cell r="H11">
            <v>701.07716910883323</v>
          </cell>
          <cell r="I11">
            <v>1406.6193999999998</v>
          </cell>
          <cell r="J11">
            <v>826.18571257264614</v>
          </cell>
          <cell r="K11">
            <v>1158.766599881033</v>
          </cell>
          <cell r="L11">
            <v>976.37469552680034</v>
          </cell>
          <cell r="M11">
            <v>1206.3580765977517</v>
          </cell>
          <cell r="N11">
            <v>1027.8358138803353</v>
          </cell>
          <cell r="O11">
            <v>1277.204922608692</v>
          </cell>
          <cell r="P11">
            <v>902.40422646796435</v>
          </cell>
          <cell r="Q11">
            <v>1272.599177865987</v>
          </cell>
          <cell r="R11">
            <v>823.23277349802368</v>
          </cell>
          <cell r="S11">
            <v>1316.082587592038</v>
          </cell>
          <cell r="T11">
            <v>12890.551827687605</v>
          </cell>
        </row>
        <row r="12">
          <cell r="E12" t="str">
            <v>1.1.</v>
          </cell>
          <cell r="F12" t="str">
            <v>TRIBUTARIOS NETOS</v>
          </cell>
          <cell r="H12">
            <v>671.87829999999997</v>
          </cell>
          <cell r="I12">
            <v>1377.8193999999999</v>
          </cell>
          <cell r="J12">
            <v>794.88571257264618</v>
          </cell>
          <cell r="K12">
            <v>1131.6356558932416</v>
          </cell>
          <cell r="L12">
            <v>945.92995185581094</v>
          </cell>
          <cell r="M12">
            <v>1178.2635413740968</v>
          </cell>
          <cell r="N12">
            <v>994.8713388384574</v>
          </cell>
          <cell r="O12">
            <v>1243.2382258038617</v>
          </cell>
          <cell r="P12">
            <v>861.34619358887539</v>
          </cell>
          <cell r="Q12">
            <v>1227.9154123284868</v>
          </cell>
          <cell r="R12">
            <v>777.51844656240587</v>
          </cell>
          <cell r="S12">
            <v>1263.7437255066948</v>
          </cell>
          <cell r="T12">
            <v>12469.045904324577</v>
          </cell>
        </row>
        <row r="13">
          <cell r="F13" t="str">
            <v>Impuesto sobre la Renta Neto</v>
          </cell>
          <cell r="H13">
            <v>300.03099999999995</v>
          </cell>
          <cell r="I13">
            <v>412.96669999999995</v>
          </cell>
          <cell r="J13">
            <v>422.38810000000001</v>
          </cell>
          <cell r="K13">
            <v>270.87149999999997</v>
          </cell>
          <cell r="L13">
            <v>532.38040000000001</v>
          </cell>
          <cell r="M13">
            <v>355.23997216044501</v>
          </cell>
          <cell r="N13">
            <v>558.91641758847641</v>
          </cell>
          <cell r="O13">
            <v>371.8090108792548</v>
          </cell>
          <cell r="P13">
            <v>440.37570174627211</v>
          </cell>
          <cell r="Q13">
            <v>279.42668778052632</v>
          </cell>
          <cell r="R13">
            <v>351.98717283484154</v>
          </cell>
          <cell r="S13">
            <v>304.67413701018359</v>
          </cell>
          <cell r="T13">
            <v>4601.0667999999996</v>
          </cell>
        </row>
        <row r="14">
          <cell r="F14" t="str">
            <v>Impuesto sobre las ventas Interno Neto</v>
          </cell>
          <cell r="H14">
            <v>72.3048</v>
          </cell>
          <cell r="I14">
            <v>659.58270000000005</v>
          </cell>
          <cell r="J14">
            <v>82.931100000000001</v>
          </cell>
          <cell r="K14">
            <v>541.2278</v>
          </cell>
          <cell r="L14">
            <v>82.533199999999994</v>
          </cell>
          <cell r="M14">
            <v>518.56355474227507</v>
          </cell>
          <cell r="N14">
            <v>116.99062830861816</v>
          </cell>
          <cell r="O14">
            <v>557.47218471947701</v>
          </cell>
          <cell r="P14">
            <v>104.88887038582527</v>
          </cell>
          <cell r="Q14">
            <v>628.72312106976005</v>
          </cell>
          <cell r="R14">
            <v>109.46175963320539</v>
          </cell>
          <cell r="S14">
            <v>630.82109977233199</v>
          </cell>
          <cell r="T14">
            <v>4105.5008186314926</v>
          </cell>
        </row>
        <row r="15">
          <cell r="F15" t="str">
            <v>-</v>
          </cell>
          <cell r="G15" t="str">
            <v>Devoluciones Impuestos Internos</v>
          </cell>
          <cell r="T15">
            <v>0</v>
          </cell>
        </row>
        <row r="16">
          <cell r="F16" t="str">
            <v>Impuestos sobre aduanas y recargos Neto</v>
          </cell>
          <cell r="H16">
            <v>79.530992176990523</v>
          </cell>
          <cell r="I16">
            <v>79.5</v>
          </cell>
          <cell r="J16">
            <v>79.5</v>
          </cell>
          <cell r="K16">
            <v>86.8</v>
          </cell>
          <cell r="L16">
            <v>90.4</v>
          </cell>
          <cell r="M16">
            <v>83.529000000000011</v>
          </cell>
          <cell r="N16">
            <v>97.771530721467357</v>
          </cell>
          <cell r="O16">
            <v>97.880493855706547</v>
          </cell>
          <cell r="P16">
            <v>97.880493855706547</v>
          </cell>
          <cell r="Q16">
            <v>97.880493855706547</v>
          </cell>
          <cell r="R16">
            <v>97.880493855706547</v>
          </cell>
          <cell r="S16">
            <v>97.880493855706547</v>
          </cell>
          <cell r="T16">
            <v>1086.4339921769904</v>
          </cell>
        </row>
        <row r="17">
          <cell r="F17" t="str">
            <v>Impuesto sobre las ventas Externo Neto</v>
          </cell>
          <cell r="H17">
            <v>140.46900782300949</v>
          </cell>
          <cell r="I17">
            <v>140.5</v>
          </cell>
          <cell r="J17">
            <v>140.5</v>
          </cell>
          <cell r="K17">
            <v>153.19999999999999</v>
          </cell>
          <cell r="L17">
            <v>159.6</v>
          </cell>
          <cell r="M17">
            <v>143.29999999999998</v>
          </cell>
          <cell r="N17">
            <v>154.63297367285278</v>
          </cell>
          <cell r="O17">
            <v>154.83340526542943</v>
          </cell>
          <cell r="P17">
            <v>154.83340526542943</v>
          </cell>
          <cell r="Q17">
            <v>154.83340526542943</v>
          </cell>
          <cell r="R17">
            <v>154.83340526542943</v>
          </cell>
          <cell r="S17">
            <v>154.83340526542943</v>
          </cell>
          <cell r="T17">
            <v>1806.3690078230097</v>
          </cell>
        </row>
        <row r="18">
          <cell r="F18" t="str">
            <v>-</v>
          </cell>
          <cell r="G18" t="str">
            <v>Devoluciones Impuestos Externos</v>
          </cell>
          <cell r="T18">
            <v>0</v>
          </cell>
        </row>
        <row r="19">
          <cell r="F19" t="str">
            <v>Impuesto Global a la Gasolina y al ACPM</v>
          </cell>
          <cell r="H19">
            <v>60.442500000000003</v>
          </cell>
          <cell r="I19">
            <v>60.4</v>
          </cell>
          <cell r="J19">
            <v>60.4</v>
          </cell>
          <cell r="K19">
            <v>67.674722222222201</v>
          </cell>
          <cell r="L19">
            <v>68.014937910197958</v>
          </cell>
          <cell r="M19">
            <v>67.510089276573055</v>
          </cell>
          <cell r="N19">
            <v>46.237960557278967</v>
          </cell>
          <cell r="O19">
            <v>47.531574289860103</v>
          </cell>
          <cell r="P19">
            <v>46.214292171755893</v>
          </cell>
          <cell r="Q19">
            <v>48.610620419118682</v>
          </cell>
          <cell r="R19">
            <v>48.577251796072105</v>
          </cell>
          <cell r="S19">
            <v>58.797776860727197</v>
          </cell>
          <cell r="T19">
            <v>680.41172550380611</v>
          </cell>
        </row>
        <row r="20">
          <cell r="F20" t="str">
            <v>Impuesto 5% Pasajes Internacionales</v>
          </cell>
          <cell r="T20">
            <v>0</v>
          </cell>
        </row>
        <row r="21">
          <cell r="F21" t="str">
            <v>Timbre Nacional</v>
          </cell>
          <cell r="H21">
            <v>18.100000000000001</v>
          </cell>
          <cell r="I21">
            <v>23.2</v>
          </cell>
          <cell r="J21">
            <v>7.9965125726461519</v>
          </cell>
          <cell r="K21">
            <v>10.191633671019607</v>
          </cell>
          <cell r="L21">
            <v>10.740413945612969</v>
          </cell>
          <cell r="M21">
            <v>9.0509251948038436</v>
          </cell>
          <cell r="N21">
            <v>15.751827989763688</v>
          </cell>
          <cell r="O21">
            <v>12.641556794133745</v>
          </cell>
          <cell r="P21">
            <v>16.253430163886243</v>
          </cell>
          <cell r="Q21">
            <v>17.959083937945771</v>
          </cell>
          <cell r="R21">
            <v>14.390363177150888</v>
          </cell>
          <cell r="S21">
            <v>14.848812742315825</v>
          </cell>
          <cell r="T21">
            <v>171.12456018927872</v>
          </cell>
        </row>
        <row r="22">
          <cell r="F22" t="str">
            <v>Timbre Nacional Salidas al Exterior</v>
          </cell>
          <cell r="H22">
            <v>1</v>
          </cell>
          <cell r="I22">
            <v>0.97</v>
          </cell>
          <cell r="J22">
            <v>0.97</v>
          </cell>
          <cell r="K22">
            <v>0.97</v>
          </cell>
          <cell r="L22">
            <v>1.2610000000000001</v>
          </cell>
          <cell r="M22">
            <v>0.97</v>
          </cell>
          <cell r="N22">
            <v>0.97</v>
          </cell>
          <cell r="O22">
            <v>0.97</v>
          </cell>
          <cell r="P22">
            <v>0.8</v>
          </cell>
          <cell r="Q22">
            <v>0.28199999999999997</v>
          </cell>
          <cell r="R22">
            <v>0.188</v>
          </cell>
          <cell r="S22">
            <v>0.188</v>
          </cell>
          <cell r="T22">
            <v>9.5390000000000015</v>
          </cell>
        </row>
        <row r="23">
          <cell r="F23" t="str">
            <v>Timbre de Consulados</v>
          </cell>
          <cell r="I23">
            <v>0.7</v>
          </cell>
          <cell r="J23">
            <v>0.2</v>
          </cell>
          <cell r="K23">
            <v>0.5</v>
          </cell>
          <cell r="L23">
            <v>0.7</v>
          </cell>
          <cell r="N23">
            <v>3.5</v>
          </cell>
          <cell r="S23">
            <v>1.5</v>
          </cell>
          <cell r="T23">
            <v>7.1</v>
          </cell>
        </row>
        <row r="24">
          <cell r="F24" t="str">
            <v>Impuesto al Oro y Platino</v>
          </cell>
          <cell r="K24">
            <v>0.2</v>
          </cell>
          <cell r="L24">
            <v>0.3</v>
          </cell>
          <cell r="M24">
            <v>9.9999999999999978E-2</v>
          </cell>
          <cell r="N24">
            <v>0.1</v>
          </cell>
          <cell r="O24">
            <v>0.1</v>
          </cell>
          <cell r="P24">
            <v>0.1</v>
          </cell>
          <cell r="Q24">
            <v>0.2</v>
          </cell>
          <cell r="R24">
            <v>0.2</v>
          </cell>
          <cell r="S24">
            <v>0.2</v>
          </cell>
          <cell r="T24">
            <v>1.4999999999999998</v>
          </cell>
        </row>
        <row r="25">
          <cell r="F25" t="str">
            <v>Impuesto al Endeudamiento Externo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 t="str">
            <v>1.2.</v>
          </cell>
          <cell r="F27" t="str">
            <v>NO TRIBUTARIOS</v>
          </cell>
          <cell r="H27">
            <v>29.198869108833222</v>
          </cell>
          <cell r="I27">
            <v>28.8</v>
          </cell>
          <cell r="J27">
            <v>31.3</v>
          </cell>
          <cell r="K27">
            <v>27.130943987791408</v>
          </cell>
          <cell r="L27">
            <v>30.444743670989389</v>
          </cell>
          <cell r="M27">
            <v>28.094535223654923</v>
          </cell>
          <cell r="N27">
            <v>32.964475041877975</v>
          </cell>
          <cell r="O27">
            <v>33.966696804830221</v>
          </cell>
          <cell r="P27">
            <v>41.058032879088955</v>
          </cell>
          <cell r="Q27">
            <v>44.683765537500214</v>
          </cell>
          <cell r="R27">
            <v>45.714326935617784</v>
          </cell>
          <cell r="S27">
            <v>52.338862085343102</v>
          </cell>
          <cell r="T27">
            <v>421.50592336302719</v>
          </cell>
        </row>
        <row r="28">
          <cell r="F28" t="str">
            <v>Cuota de Valorización Obras Nacionales</v>
          </cell>
          <cell r="T28">
            <v>0</v>
          </cell>
        </row>
        <row r="29">
          <cell r="F29" t="str">
            <v>Tasas, Multas y contribuciones NEP</v>
          </cell>
          <cell r="H29">
            <v>2.971571263926239</v>
          </cell>
          <cell r="I29">
            <v>3.1</v>
          </cell>
          <cell r="J29">
            <v>2.6</v>
          </cell>
          <cell r="K29">
            <v>0.83203995389934704</v>
          </cell>
          <cell r="L29">
            <v>0.83235920128808694</v>
          </cell>
          <cell r="M29">
            <v>0.62458576923480202</v>
          </cell>
          <cell r="N29">
            <v>0.76403102564640202</v>
          </cell>
          <cell r="O29">
            <v>0.27889051282320099</v>
          </cell>
          <cell r="P29">
            <v>0.97611679488120406</v>
          </cell>
          <cell r="Q29">
            <v>4.7294671795248178</v>
          </cell>
          <cell r="R29">
            <v>2.372842346168766</v>
          </cell>
          <cell r="S29">
            <v>3.2095138846383717</v>
          </cell>
          <cell r="T29">
            <v>23.291417932031241</v>
          </cell>
        </row>
        <row r="30">
          <cell r="F30" t="str">
            <v>Contribución Hidrocarburos</v>
          </cell>
          <cell r="H30">
            <v>22</v>
          </cell>
          <cell r="I30">
            <v>22</v>
          </cell>
          <cell r="J30">
            <v>22</v>
          </cell>
          <cell r="K30">
            <v>23</v>
          </cell>
          <cell r="L30">
            <v>26.92924657871426</v>
          </cell>
          <cell r="M30">
            <v>26.163933174329078</v>
          </cell>
          <cell r="N30">
            <v>28.791741525193945</v>
          </cell>
          <cell r="O30">
            <v>31.365999571845165</v>
          </cell>
          <cell r="P30">
            <v>35.89258817170775</v>
          </cell>
          <cell r="Q30">
            <v>37.614982077884349</v>
          </cell>
          <cell r="R30">
            <v>39.681940737265919</v>
          </cell>
          <cell r="S30">
            <v>42.410028342390405</v>
          </cell>
          <cell r="T30">
            <v>357.85046017933087</v>
          </cell>
        </row>
        <row r="31">
          <cell r="F31" t="str">
            <v>5% Contratos Obras Públicas Ley104/93</v>
          </cell>
          <cell r="H31">
            <v>4.2272978449069809</v>
          </cell>
          <cell r="I31">
            <v>3.7</v>
          </cell>
          <cell r="J31">
            <v>1.7</v>
          </cell>
          <cell r="K31">
            <v>2.2989040338920601</v>
          </cell>
          <cell r="L31">
            <v>2.6831378909870427</v>
          </cell>
          <cell r="M31">
            <v>1.3060162800910444</v>
          </cell>
          <cell r="N31">
            <v>3.4087024910376238</v>
          </cell>
          <cell r="O31">
            <v>2.3218067201618524</v>
          </cell>
          <cell r="P31">
            <v>0</v>
          </cell>
          <cell r="Q31">
            <v>2.3393162800910448</v>
          </cell>
          <cell r="R31">
            <v>3.6595438521831016</v>
          </cell>
          <cell r="S31">
            <v>6.7193198583143285</v>
          </cell>
          <cell r="T31">
            <v>34.364045251665075</v>
          </cell>
        </row>
        <row r="32">
          <cell r="F32" t="str">
            <v>Telefonía Celular</v>
          </cell>
          <cell r="T32">
            <v>0</v>
          </cell>
        </row>
        <row r="33">
          <cell r="F33" t="str">
            <v>Concesiones</v>
          </cell>
          <cell r="H33">
            <v>0</v>
          </cell>
          <cell r="I33">
            <v>0</v>
          </cell>
          <cell r="J33">
            <v>5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4.1893279124999996</v>
          </cell>
          <cell r="Q33">
            <v>0</v>
          </cell>
          <cell r="R33">
            <v>0</v>
          </cell>
          <cell r="S33">
            <v>0</v>
          </cell>
          <cell r="T33">
            <v>6</v>
          </cell>
        </row>
        <row r="34">
          <cell r="F34" t="str">
            <v>-</v>
          </cell>
          <cell r="G34" t="str">
            <v>Larga Distancia Nacional</v>
          </cell>
          <cell r="T34">
            <v>0</v>
          </cell>
        </row>
        <row r="35">
          <cell r="F35" t="str">
            <v>-</v>
          </cell>
          <cell r="G35" t="str">
            <v>Larga Distancia Internacional</v>
          </cell>
          <cell r="P35">
            <v>0</v>
          </cell>
          <cell r="T35">
            <v>0</v>
          </cell>
        </row>
        <row r="36">
          <cell r="F36" t="str">
            <v>-</v>
          </cell>
          <cell r="G36" t="str">
            <v>Sociedades Portuarias</v>
          </cell>
          <cell r="J36">
            <v>5</v>
          </cell>
          <cell r="K36">
            <v>1</v>
          </cell>
          <cell r="T36">
            <v>6</v>
          </cell>
        </row>
        <row r="37">
          <cell r="F37" t="str">
            <v>-</v>
          </cell>
          <cell r="G37" t="str">
            <v>Otras</v>
          </cell>
          <cell r="T37">
            <v>0</v>
          </cell>
        </row>
        <row r="38">
          <cell r="F38" t="str">
            <v>Contraprestación Icel-Corelca</v>
          </cell>
          <cell r="T38">
            <v>0</v>
          </cell>
        </row>
        <row r="39">
          <cell r="F39" t="str">
            <v>Otros No Tributarios</v>
          </cell>
          <cell r="S39">
            <v>0</v>
          </cell>
          <cell r="T39">
            <v>0</v>
          </cell>
        </row>
        <row r="40">
          <cell r="S40">
            <v>0</v>
          </cell>
          <cell r="T40">
            <v>0</v>
          </cell>
        </row>
        <row r="41">
          <cell r="D41" t="str">
            <v>2.</v>
          </cell>
          <cell r="E41" t="str">
            <v>RECURSOS DE CAPITAL</v>
          </cell>
          <cell r="H41">
            <v>380.3766812835384</v>
          </cell>
          <cell r="I41">
            <v>322.88941108690256</v>
          </cell>
          <cell r="J41">
            <v>550.46291219979003</v>
          </cell>
          <cell r="K41">
            <v>547.47000605516428</v>
          </cell>
          <cell r="L41">
            <v>691.74724401334356</v>
          </cell>
          <cell r="M41">
            <v>458.26088052744848</v>
          </cell>
          <cell r="N41">
            <v>935.30210455721863</v>
          </cell>
          <cell r="O41">
            <v>619.38038208058447</v>
          </cell>
          <cell r="P41">
            <v>918.61479200045471</v>
          </cell>
          <cell r="Q41">
            <v>254.76736858995878</v>
          </cell>
          <cell r="R41">
            <v>291.55501629747278</v>
          </cell>
          <cell r="S41">
            <v>378.68662325666514</v>
          </cell>
          <cell r="T41">
            <v>6309.1904219485423</v>
          </cell>
        </row>
        <row r="42">
          <cell r="E42" t="str">
            <v>2.1</v>
          </cell>
          <cell r="F42" t="str">
            <v>CREDITO EXTERNO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F43" t="str">
            <v>Banca Multilateral</v>
          </cell>
          <cell r="T43">
            <v>0</v>
          </cell>
        </row>
        <row r="44">
          <cell r="F44" t="str">
            <v>Banca Comercial</v>
          </cell>
          <cell r="T44">
            <v>0</v>
          </cell>
        </row>
        <row r="45">
          <cell r="F45" t="str">
            <v>Bonos Resol. 4308/94</v>
          </cell>
          <cell r="T45">
            <v>0</v>
          </cell>
        </row>
        <row r="46">
          <cell r="F46" t="str">
            <v>Bonos Externos</v>
          </cell>
          <cell r="T46">
            <v>0</v>
          </cell>
        </row>
        <row r="47">
          <cell r="T47">
            <v>0</v>
          </cell>
        </row>
        <row r="48">
          <cell r="E48" t="str">
            <v>2.2</v>
          </cell>
          <cell r="F48" t="str">
            <v>CREDITO INTERNO</v>
          </cell>
          <cell r="H48">
            <v>366.71800000000002</v>
          </cell>
          <cell r="I48">
            <v>230.15110914380179</v>
          </cell>
          <cell r="J48">
            <v>377.76291219978998</v>
          </cell>
          <cell r="K48">
            <v>517.47121621495808</v>
          </cell>
          <cell r="L48">
            <v>670.7728257158501</v>
          </cell>
          <cell r="M48">
            <v>287.71872338100593</v>
          </cell>
          <cell r="N48">
            <v>750.70593967956142</v>
          </cell>
          <cell r="O48">
            <v>459.4886352406653</v>
          </cell>
          <cell r="P48">
            <v>729.08154953300777</v>
          </cell>
          <cell r="Q48">
            <v>225.46232428525028</v>
          </cell>
          <cell r="R48">
            <v>244.73463382372159</v>
          </cell>
          <cell r="S48">
            <v>195.65699999999998</v>
          </cell>
          <cell r="T48">
            <v>5015.4018692176123</v>
          </cell>
        </row>
        <row r="49">
          <cell r="F49" t="str">
            <v>TES Convenidos</v>
          </cell>
          <cell r="H49">
            <v>116.718</v>
          </cell>
          <cell r="I49">
            <v>76.635999999999996</v>
          </cell>
          <cell r="J49">
            <v>129.99199999999999</v>
          </cell>
          <cell r="K49">
            <v>266.02800000000002</v>
          </cell>
          <cell r="L49">
            <v>151.977</v>
          </cell>
          <cell r="M49">
            <v>62.365000000000002</v>
          </cell>
          <cell r="N49">
            <v>92.058999999999997</v>
          </cell>
          <cell r="O49">
            <v>85.102000000000004</v>
          </cell>
          <cell r="P49">
            <v>382.45</v>
          </cell>
          <cell r="Q49">
            <v>101.036</v>
          </cell>
          <cell r="R49">
            <v>140.01499999999999</v>
          </cell>
          <cell r="S49">
            <v>195.65699999999998</v>
          </cell>
          <cell r="T49">
            <v>1759.7119999999998</v>
          </cell>
        </row>
        <row r="50">
          <cell r="F50" t="str">
            <v>-</v>
          </cell>
          <cell r="G50" t="str">
            <v>ISS</v>
          </cell>
          <cell r="H50">
            <v>66.718000000000004</v>
          </cell>
          <cell r="I50">
            <v>76.635999999999996</v>
          </cell>
          <cell r="J50">
            <v>107.092</v>
          </cell>
          <cell r="K50">
            <v>265.02800000000002</v>
          </cell>
          <cell r="L50">
            <v>97.777000000000001</v>
          </cell>
          <cell r="M50">
            <v>40.265000000000001</v>
          </cell>
          <cell r="N50">
            <v>92.058999999999997</v>
          </cell>
          <cell r="O50">
            <v>85.102000000000004</v>
          </cell>
          <cell r="P50">
            <v>296.23500000000001</v>
          </cell>
          <cell r="Q50">
            <v>0</v>
          </cell>
          <cell r="R50">
            <v>0</v>
          </cell>
          <cell r="S50">
            <v>0</v>
          </cell>
          <cell r="T50">
            <v>1126.9119999999998</v>
          </cell>
        </row>
        <row r="51">
          <cell r="F51" t="str">
            <v>-</v>
          </cell>
          <cell r="G51" t="str">
            <v>Telecom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F52" t="str">
            <v>-</v>
          </cell>
          <cell r="G52" t="str">
            <v>Ecopetrol</v>
          </cell>
          <cell r="H52">
            <v>50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50</v>
          </cell>
        </row>
        <row r="53">
          <cell r="F53" t="str">
            <v>-</v>
          </cell>
          <cell r="G53" t="str">
            <v>Otros</v>
          </cell>
          <cell r="H53">
            <v>0</v>
          </cell>
          <cell r="I53">
            <v>0</v>
          </cell>
          <cell r="J53">
            <v>22.9</v>
          </cell>
          <cell r="K53">
            <v>1</v>
          </cell>
          <cell r="L53">
            <v>54.2</v>
          </cell>
          <cell r="M53">
            <v>22.1</v>
          </cell>
          <cell r="N53">
            <v>70</v>
          </cell>
          <cell r="O53">
            <v>70</v>
          </cell>
          <cell r="P53">
            <v>74.599999999999994</v>
          </cell>
          <cell r="Q53">
            <v>32.6</v>
          </cell>
          <cell r="R53">
            <v>32.6</v>
          </cell>
          <cell r="S53">
            <v>202.79999999999998</v>
          </cell>
          <cell r="T53">
            <v>582.79999999999995</v>
          </cell>
        </row>
        <row r="54">
          <cell r="F54" t="str">
            <v>TES Subastas</v>
          </cell>
          <cell r="H54">
            <v>100</v>
          </cell>
          <cell r="I54">
            <v>91.8</v>
          </cell>
          <cell r="J54">
            <v>91.8</v>
          </cell>
          <cell r="K54">
            <v>91.8</v>
          </cell>
          <cell r="L54">
            <v>160.82836400000002</v>
          </cell>
          <cell r="M54">
            <v>145.68512794082542</v>
          </cell>
          <cell r="N54">
            <v>177.58576494394242</v>
          </cell>
          <cell r="O54">
            <v>120.00641697117565</v>
          </cell>
          <cell r="P54">
            <v>115.87254878652655</v>
          </cell>
          <cell r="Q54">
            <v>124.42632428525027</v>
          </cell>
          <cell r="R54">
            <v>4.719633823721594</v>
          </cell>
          <cell r="S54">
            <v>0</v>
          </cell>
          <cell r="T54">
            <v>1224.5241807514419</v>
          </cell>
        </row>
        <row r="55">
          <cell r="F55" t="str">
            <v>TES Inversión Forzosa</v>
          </cell>
          <cell r="H55">
            <v>150</v>
          </cell>
          <cell r="I55">
            <v>61.715109143801804</v>
          </cell>
          <cell r="J55">
            <v>155.97091219979001</v>
          </cell>
          <cell r="K55">
            <v>159.64321621495799</v>
          </cell>
          <cell r="L55">
            <v>195.95822258717899</v>
          </cell>
          <cell r="M55">
            <v>79.668595440180496</v>
          </cell>
          <cell r="N55">
            <v>360.06117473561909</v>
          </cell>
          <cell r="O55">
            <v>204.3802182694896</v>
          </cell>
          <cell r="P55">
            <v>130.75900074648132</v>
          </cell>
          <cell r="Q55">
            <v>0</v>
          </cell>
          <cell r="R55">
            <v>0</v>
          </cell>
          <cell r="S55">
            <v>0</v>
          </cell>
          <cell r="T55">
            <v>1498.1564493374995</v>
          </cell>
        </row>
        <row r="56">
          <cell r="F56" t="str">
            <v>Bonos de Seguridad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62.009239128671091</v>
          </cell>
          <cell r="M56">
            <v>0</v>
          </cell>
          <cell r="N56">
            <v>121</v>
          </cell>
          <cell r="O56">
            <v>50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233.00923912867108</v>
          </cell>
        </row>
        <row r="57">
          <cell r="F57" t="str">
            <v>TES de corto plazo</v>
          </cell>
          <cell r="H57">
            <v>0</v>
          </cell>
          <cell r="I57">
            <v>0</v>
          </cell>
          <cell r="K57">
            <v>0</v>
          </cell>
          <cell r="L57">
            <v>100</v>
          </cell>
          <cell r="M57">
            <v>0</v>
          </cell>
          <cell r="N57">
            <v>0</v>
          </cell>
          <cell r="O57">
            <v>0</v>
          </cell>
          <cell r="P57">
            <v>100</v>
          </cell>
          <cell r="Q57">
            <v>0</v>
          </cell>
          <cell r="R57">
            <v>100</v>
          </cell>
          <cell r="S57">
            <v>0</v>
          </cell>
          <cell r="T57">
            <v>300</v>
          </cell>
        </row>
        <row r="58">
          <cell r="K58">
            <v>0</v>
          </cell>
          <cell r="L58">
            <v>100</v>
          </cell>
          <cell r="M58">
            <v>0</v>
          </cell>
          <cell r="N58">
            <v>0</v>
          </cell>
          <cell r="O58">
            <v>0</v>
          </cell>
          <cell r="P58">
            <v>100</v>
          </cell>
          <cell r="Q58">
            <v>0</v>
          </cell>
          <cell r="R58">
            <v>100</v>
          </cell>
          <cell r="S58">
            <v>0</v>
          </cell>
          <cell r="T58">
            <v>300</v>
          </cell>
        </row>
        <row r="59">
          <cell r="E59" t="str">
            <v>2.3.</v>
          </cell>
          <cell r="F59" t="str">
            <v>OTROS RECURSOS DE CAPITAL</v>
          </cell>
          <cell r="H59">
            <v>13.658681283538403</v>
          </cell>
          <cell r="I59">
            <v>92.738301943100765</v>
          </cell>
          <cell r="J59">
            <v>172.7</v>
          </cell>
          <cell r="K59">
            <v>29.998789840206186</v>
          </cell>
          <cell r="L59">
            <v>20.974418297493415</v>
          </cell>
          <cell r="M59">
            <v>170.54215714644255</v>
          </cell>
          <cell r="N59">
            <v>184.59616487765717</v>
          </cell>
          <cell r="O59">
            <v>159.89174683991916</v>
          </cell>
          <cell r="P59">
            <v>189.53324246744697</v>
          </cell>
          <cell r="Q59">
            <v>29.305044304708506</v>
          </cell>
          <cell r="R59">
            <v>46.820382473751181</v>
          </cell>
          <cell r="S59">
            <v>183.02962325666513</v>
          </cell>
          <cell r="T59">
            <v>1293.7885527309295</v>
          </cell>
        </row>
        <row r="60">
          <cell r="F60" t="str">
            <v>Recuperación de Cartera SPNF</v>
          </cell>
          <cell r="H60">
            <v>1.5389999999999999</v>
          </cell>
          <cell r="I60">
            <v>2.1778</v>
          </cell>
          <cell r="J60">
            <v>20.100000000000001</v>
          </cell>
          <cell r="K60">
            <v>0.223</v>
          </cell>
          <cell r="L60">
            <v>3.2370000000000001</v>
          </cell>
          <cell r="M60">
            <v>25.085000000000001</v>
          </cell>
          <cell r="N60">
            <v>1.096689375721686</v>
          </cell>
          <cell r="O60">
            <v>1.4323977912433654</v>
          </cell>
          <cell r="P60">
            <v>12.204177175122091</v>
          </cell>
          <cell r="Q60">
            <v>1.6509677743996103</v>
          </cell>
          <cell r="R60">
            <v>1.397563418328972</v>
          </cell>
          <cell r="S60">
            <v>21.756404465184275</v>
          </cell>
          <cell r="T60">
            <v>91.899999999999991</v>
          </cell>
        </row>
        <row r="61">
          <cell r="F61" t="str">
            <v>Recuperación de Cartera SPF</v>
          </cell>
          <cell r="S61">
            <v>8.1000000000000014</v>
          </cell>
          <cell r="T61">
            <v>8.1000000000000014</v>
          </cell>
        </row>
        <row r="62">
          <cell r="F62" t="str">
            <v>Rendimientos Financieros Portafolio</v>
          </cell>
          <cell r="I62">
            <v>2</v>
          </cell>
          <cell r="J62">
            <v>3</v>
          </cell>
          <cell r="K62">
            <v>7</v>
          </cell>
          <cell r="L62">
            <v>5.7633723330006204</v>
          </cell>
          <cell r="M62">
            <v>4.519024780865009</v>
          </cell>
          <cell r="N62">
            <v>12.366200009698105</v>
          </cell>
          <cell r="O62">
            <v>11.567340970263652</v>
          </cell>
          <cell r="P62">
            <v>9.033778604086141</v>
          </cell>
          <cell r="Q62">
            <v>8.9142718220435455</v>
          </cell>
          <cell r="R62">
            <v>9.088742890797322</v>
          </cell>
          <cell r="S62">
            <v>10.206095067016435</v>
          </cell>
          <cell r="T62">
            <v>83.458826477770828</v>
          </cell>
        </row>
        <row r="63">
          <cell r="F63" t="str">
            <v>Rendimientos Financieros Entidades</v>
          </cell>
          <cell r="H63">
            <v>2</v>
          </cell>
          <cell r="I63">
            <v>2.0664580924855489</v>
          </cell>
          <cell r="J63">
            <v>2</v>
          </cell>
          <cell r="K63">
            <v>15</v>
          </cell>
          <cell r="L63">
            <v>3.03890895953757</v>
          </cell>
          <cell r="M63">
            <v>4.5676748950433073</v>
          </cell>
          <cell r="N63">
            <v>10.852332334209898</v>
          </cell>
          <cell r="O63">
            <v>1.2297586255885826</v>
          </cell>
          <cell r="P63">
            <v>1.3175985274163389</v>
          </cell>
          <cell r="Q63">
            <v>7.7043802819906304</v>
          </cell>
          <cell r="R63">
            <v>1.3175985274163389</v>
          </cell>
          <cell r="S63">
            <v>15.010656808334909</v>
          </cell>
          <cell r="T63">
            <v>66.105367052023112</v>
          </cell>
        </row>
        <row r="64">
          <cell r="F64" t="str">
            <v>Donaciones</v>
          </cell>
          <cell r="R64">
            <v>9.25</v>
          </cell>
          <cell r="S64">
            <v>9.25</v>
          </cell>
          <cell r="T64">
            <v>18.5</v>
          </cell>
        </row>
        <row r="65">
          <cell r="F65" t="str">
            <v>Apalancamiento de Betania</v>
          </cell>
          <cell r="T65">
            <v>0</v>
          </cell>
        </row>
        <row r="66">
          <cell r="F66" t="str">
            <v>Enajenación de Activos</v>
          </cell>
          <cell r="H66">
            <v>0</v>
          </cell>
          <cell r="I66">
            <v>76.135000000000005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76.135000000000005</v>
          </cell>
        </row>
        <row r="67">
          <cell r="F67" t="str">
            <v>-</v>
          </cell>
          <cell r="G67" t="str">
            <v>Banco Popular</v>
          </cell>
          <cell r="T67">
            <v>0</v>
          </cell>
        </row>
        <row r="68">
          <cell r="F68" t="str">
            <v>-</v>
          </cell>
          <cell r="G68" t="str">
            <v>Betania</v>
          </cell>
          <cell r="T68">
            <v>0</v>
          </cell>
        </row>
        <row r="69">
          <cell r="F69" t="str">
            <v>-</v>
          </cell>
          <cell r="G69" t="str">
            <v>Termotasajero</v>
          </cell>
          <cell r="T69">
            <v>0</v>
          </cell>
        </row>
        <row r="70">
          <cell r="F70" t="str">
            <v>-</v>
          </cell>
          <cell r="G70" t="str">
            <v>Termocartagena</v>
          </cell>
          <cell r="T70">
            <v>0</v>
          </cell>
        </row>
        <row r="71">
          <cell r="F71" t="str">
            <v>-</v>
          </cell>
          <cell r="G71" t="str">
            <v>Chivor</v>
          </cell>
          <cell r="T71">
            <v>0</v>
          </cell>
        </row>
        <row r="72">
          <cell r="F72" t="str">
            <v>-</v>
          </cell>
          <cell r="G72" t="str">
            <v>Cerromatoso</v>
          </cell>
          <cell r="I72">
            <v>76.135000000000005</v>
          </cell>
          <cell r="T72">
            <v>76.135000000000005</v>
          </cell>
        </row>
        <row r="73">
          <cell r="F73" t="str">
            <v>-</v>
          </cell>
          <cell r="G73" t="str">
            <v>Carbocol</v>
          </cell>
          <cell r="T73">
            <v>0</v>
          </cell>
        </row>
        <row r="74">
          <cell r="F74" t="str">
            <v>-</v>
          </cell>
          <cell r="G74" t="str">
            <v>Epsa</v>
          </cell>
          <cell r="T74">
            <v>0</v>
          </cell>
        </row>
        <row r="75">
          <cell r="F75" t="str">
            <v>Reintegros</v>
          </cell>
          <cell r="H75">
            <v>10</v>
          </cell>
          <cell r="I75">
            <v>10</v>
          </cell>
          <cell r="J75">
            <v>6.1</v>
          </cell>
          <cell r="K75">
            <v>3.3475823492852701</v>
          </cell>
          <cell r="L75">
            <v>2.7996517268046435</v>
          </cell>
          <cell r="M75">
            <v>14.958101911085247</v>
          </cell>
          <cell r="N75">
            <v>4.0419431580274763</v>
          </cell>
          <cell r="O75">
            <v>22.383449452823548</v>
          </cell>
          <cell r="P75">
            <v>18.579267657032968</v>
          </cell>
          <cell r="Q75">
            <v>3.9626893706151733</v>
          </cell>
          <cell r="R75">
            <v>4.7552272447382089</v>
          </cell>
          <cell r="S75">
            <v>28.219051415193622</v>
          </cell>
          <cell r="T75">
            <v>129.14696428560617</v>
          </cell>
        </row>
        <row r="76">
          <cell r="F76" t="str">
            <v>-</v>
          </cell>
          <cell r="G76" t="str">
            <v>Exigibles</v>
          </cell>
          <cell r="T76">
            <v>0</v>
          </cell>
        </row>
        <row r="77">
          <cell r="F77" t="str">
            <v>-</v>
          </cell>
          <cell r="G77" t="str">
            <v>No Exigibles</v>
          </cell>
          <cell r="H77">
            <v>10</v>
          </cell>
          <cell r="I77">
            <v>10</v>
          </cell>
          <cell r="J77">
            <v>6.1</v>
          </cell>
          <cell r="K77">
            <v>3.3475823492852701</v>
          </cell>
          <cell r="L77">
            <v>2.7996517268046435</v>
          </cell>
          <cell r="M77">
            <v>14.958101911085247</v>
          </cell>
          <cell r="N77">
            <v>4.0419431580274763</v>
          </cell>
          <cell r="O77">
            <v>22.383449452823548</v>
          </cell>
          <cell r="P77">
            <v>18.579267657032968</v>
          </cell>
          <cell r="Q77">
            <v>3.9626893706151733</v>
          </cell>
          <cell r="R77">
            <v>4.7552272447382089</v>
          </cell>
          <cell r="S77">
            <v>28.219051415193622</v>
          </cell>
          <cell r="T77">
            <v>129.14696428560617</v>
          </cell>
        </row>
        <row r="78">
          <cell r="F78" t="str">
            <v>Recursos No Apropiados</v>
          </cell>
          <cell r="H78">
            <v>0.11968128353840318</v>
          </cell>
          <cell r="I78">
            <v>0.35904385061520949</v>
          </cell>
          <cell r="J78">
            <v>3.3</v>
          </cell>
          <cell r="K78">
            <v>4.4282074909209204</v>
          </cell>
          <cell r="L78">
            <v>6.1354852781505809</v>
          </cell>
          <cell r="M78">
            <v>4.8211555594489761</v>
          </cell>
          <cell r="N78">
            <v>0</v>
          </cell>
          <cell r="O78">
            <v>0</v>
          </cell>
          <cell r="P78">
            <v>4.2484205037894229</v>
          </cell>
          <cell r="Q78">
            <v>0.57273505565954475</v>
          </cell>
          <cell r="R78">
            <v>3.1029503924703397</v>
          </cell>
          <cell r="S78">
            <v>5.1546155009359014</v>
          </cell>
          <cell r="T78">
            <v>32.2422949155293</v>
          </cell>
        </row>
        <row r="79">
          <cell r="F79" t="str">
            <v>Excedentes Financieros</v>
          </cell>
          <cell r="H79">
            <v>0</v>
          </cell>
          <cell r="I79">
            <v>0</v>
          </cell>
          <cell r="J79">
            <v>138.19999999999999</v>
          </cell>
          <cell r="K79">
            <v>0</v>
          </cell>
          <cell r="L79">
            <v>0</v>
          </cell>
          <cell r="M79">
            <v>116.5912</v>
          </cell>
          <cell r="N79">
            <v>156.239</v>
          </cell>
          <cell r="O79">
            <v>123.2788</v>
          </cell>
          <cell r="P79">
            <v>144.15</v>
          </cell>
          <cell r="Q79">
            <v>6.5</v>
          </cell>
          <cell r="R79">
            <v>17.908300000000001</v>
          </cell>
          <cell r="S79">
            <v>56.332799999999999</v>
          </cell>
          <cell r="T79">
            <v>759.20010000000002</v>
          </cell>
        </row>
        <row r="80">
          <cell r="F80" t="str">
            <v>-</v>
          </cell>
          <cell r="G80" t="str">
            <v>Ecopetrol</v>
          </cell>
          <cell r="N80">
            <v>103.5</v>
          </cell>
          <cell r="P80">
            <v>103.5</v>
          </cell>
          <cell r="S80">
            <v>0</v>
          </cell>
          <cell r="T80">
            <v>207</v>
          </cell>
        </row>
        <row r="81">
          <cell r="F81" t="str">
            <v>-</v>
          </cell>
          <cell r="G81" t="str">
            <v>Banco de la República</v>
          </cell>
          <cell r="J81">
            <v>138.19999999999999</v>
          </cell>
          <cell r="T81">
            <v>138.19999999999999</v>
          </cell>
        </row>
        <row r="82">
          <cell r="F82" t="str">
            <v>-</v>
          </cell>
          <cell r="G82" t="str">
            <v>Resto</v>
          </cell>
          <cell r="M82">
            <v>116.5912</v>
          </cell>
          <cell r="N82">
            <v>52.738999999999997</v>
          </cell>
          <cell r="O82">
            <v>123.2788</v>
          </cell>
          <cell r="P82">
            <v>40.650000000000006</v>
          </cell>
          <cell r="Q82">
            <v>6.5</v>
          </cell>
          <cell r="R82">
            <v>17.908300000000001</v>
          </cell>
          <cell r="S82">
            <v>56.332799999999999</v>
          </cell>
          <cell r="T82">
            <v>414.00010000000003</v>
          </cell>
        </row>
        <row r="83">
          <cell r="F83" t="str">
            <v>Otros</v>
          </cell>
          <cell r="S83">
            <v>29</v>
          </cell>
          <cell r="T83">
            <v>29</v>
          </cell>
        </row>
        <row r="84">
          <cell r="S84">
            <v>29</v>
          </cell>
          <cell r="T84">
            <v>29</v>
          </cell>
        </row>
        <row r="85">
          <cell r="D85" t="str">
            <v>3.</v>
          </cell>
          <cell r="E85" t="str">
            <v>FONDOS ESPECIALES</v>
          </cell>
          <cell r="H85">
            <v>21.992685496589797</v>
          </cell>
          <cell r="I85">
            <v>20.685563195577181</v>
          </cell>
          <cell r="J85">
            <v>21.429380914338978</v>
          </cell>
          <cell r="K85">
            <v>21.971906138491516</v>
          </cell>
          <cell r="L85">
            <v>22.418774412177434</v>
          </cell>
          <cell r="M85">
            <v>41.195794960875382</v>
          </cell>
          <cell r="N85">
            <v>24.274859026641934</v>
          </cell>
          <cell r="O85">
            <v>18.548787561453171</v>
          </cell>
          <cell r="P85">
            <v>23.397012135488989</v>
          </cell>
          <cell r="Q85">
            <v>22.702260278133863</v>
          </cell>
          <cell r="R85">
            <v>36.766403708939031</v>
          </cell>
          <cell r="S85">
            <v>42.506902418778566</v>
          </cell>
          <cell r="T85">
            <v>315.92685562426436</v>
          </cell>
        </row>
        <row r="86">
          <cell r="E86" t="str">
            <v>Contribuciones Superintendencias</v>
          </cell>
          <cell r="H86">
            <v>5.2389612080578161</v>
          </cell>
          <cell r="I86">
            <v>3.5882298622438502</v>
          </cell>
          <cell r="J86">
            <v>2.5527331725103277</v>
          </cell>
          <cell r="K86">
            <v>2.4542626614275531</v>
          </cell>
          <cell r="L86">
            <v>0</v>
          </cell>
          <cell r="M86">
            <v>18.410924219910846</v>
          </cell>
          <cell r="N86">
            <v>3.7474472511144099</v>
          </cell>
          <cell r="O86">
            <v>0</v>
          </cell>
          <cell r="P86">
            <v>0.69475185735512635</v>
          </cell>
          <cell r="Q86">
            <v>0</v>
          </cell>
          <cell r="R86">
            <v>15.28728655120527</v>
          </cell>
          <cell r="S86">
            <v>18.376689767380064</v>
          </cell>
          <cell r="T86">
            <v>68.387811927983748</v>
          </cell>
        </row>
        <row r="87">
          <cell r="E87" t="str">
            <v>-</v>
          </cell>
          <cell r="F87" t="str">
            <v>Sociedades</v>
          </cell>
          <cell r="H87">
            <v>0.27555396711937097</v>
          </cell>
          <cell r="I87">
            <v>0.4</v>
          </cell>
          <cell r="J87">
            <v>0.55110793423874205</v>
          </cell>
          <cell r="K87">
            <v>0.41057541100786299</v>
          </cell>
          <cell r="L87">
            <v>0.5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6.0621872766261617</v>
          </cell>
          <cell r="S87">
            <v>7.7621872766261601</v>
          </cell>
          <cell r="T87">
            <v>15.961611865618298</v>
          </cell>
        </row>
        <row r="88">
          <cell r="E88" t="str">
            <v>-</v>
          </cell>
          <cell r="F88" t="str">
            <v>Contraloría</v>
          </cell>
          <cell r="H88">
            <v>2.7203020637898687</v>
          </cell>
          <cell r="I88">
            <v>1.8</v>
          </cell>
          <cell r="J88">
            <v>0.155534709193246</v>
          </cell>
          <cell r="K88">
            <v>0.155534709193246</v>
          </cell>
          <cell r="L88">
            <v>1</v>
          </cell>
          <cell r="M88">
            <v>0.9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0.4</v>
          </cell>
          <cell r="T88">
            <v>7.1313714821763607</v>
          </cell>
        </row>
        <row r="89">
          <cell r="E89" t="str">
            <v>-</v>
          </cell>
          <cell r="F89" t="str">
            <v>Subsidio Familiar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1.6878571428571429</v>
          </cell>
          <cell r="S89">
            <v>2.363</v>
          </cell>
          <cell r="T89">
            <v>4.0508571428571427</v>
          </cell>
        </row>
        <row r="90">
          <cell r="E90" t="str">
            <v>-</v>
          </cell>
          <cell r="F90" t="str">
            <v>Superbancaria</v>
          </cell>
          <cell r="H90">
            <v>0</v>
          </cell>
          <cell r="I90">
            <v>0.34737592867756317</v>
          </cell>
          <cell r="J90">
            <v>0</v>
          </cell>
          <cell r="K90">
            <v>0</v>
          </cell>
          <cell r="L90">
            <v>0</v>
          </cell>
          <cell r="M90">
            <v>11.690924219910801</v>
          </cell>
          <cell r="N90">
            <v>2.7474472511144099</v>
          </cell>
          <cell r="O90">
            <v>0</v>
          </cell>
          <cell r="P90">
            <v>0.79475185735512599</v>
          </cell>
          <cell r="Q90">
            <v>0</v>
          </cell>
          <cell r="R90">
            <v>3.5225007429420496</v>
          </cell>
          <cell r="S90">
            <v>3.0225007429420496</v>
          </cell>
          <cell r="T90">
            <v>22.125500742941998</v>
          </cell>
        </row>
        <row r="91">
          <cell r="E91" t="str">
            <v>-</v>
          </cell>
          <cell r="F91" t="str">
            <v>Industria y Comercio</v>
          </cell>
          <cell r="H91">
            <v>0.39027069438995687</v>
          </cell>
          <cell r="I91">
            <v>0.4</v>
          </cell>
          <cell r="J91">
            <v>0.97567673597489202</v>
          </cell>
          <cell r="K91">
            <v>1.2664284032954101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0.88054138877991395</v>
          </cell>
          <cell r="S91">
            <v>4.9513534719497798</v>
          </cell>
          <cell r="T91">
            <v>8.864270694389953</v>
          </cell>
        </row>
        <row r="92">
          <cell r="E92" t="str">
            <v>-</v>
          </cell>
          <cell r="F92" t="str">
            <v>Nacional de Valores</v>
          </cell>
          <cell r="H92">
            <v>1.4797999999999998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1.3841999999999999</v>
          </cell>
          <cell r="S92">
            <v>1.3841999999999999</v>
          </cell>
          <cell r="T92">
            <v>4.2481999999999998</v>
          </cell>
        </row>
        <row r="93">
          <cell r="E93" t="str">
            <v>-</v>
          </cell>
          <cell r="F93" t="str">
            <v>Salud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E94" t="str">
            <v>-</v>
          </cell>
          <cell r="F94" t="str">
            <v>Puertos</v>
          </cell>
          <cell r="H94">
            <v>0.37303448275862067</v>
          </cell>
          <cell r="I94">
            <v>0.49737931034482757</v>
          </cell>
          <cell r="J94">
            <v>0.87041379310344802</v>
          </cell>
          <cell r="K94">
            <v>0.62172413793103498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1.7</v>
          </cell>
          <cell r="S94">
            <v>1.9434482758620699</v>
          </cell>
          <cell r="T94">
            <v>6.0060000000000011</v>
          </cell>
        </row>
        <row r="95">
          <cell r="E95" t="str">
            <v>-</v>
          </cell>
          <cell r="F95" t="str">
            <v>Servicios Públicos Domiciliarios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E96" t="str">
            <v>Fondo de Defensa Nacional</v>
          </cell>
          <cell r="H96">
            <v>0</v>
          </cell>
          <cell r="I96">
            <v>0</v>
          </cell>
          <cell r="J96">
            <v>2.0767363583403453</v>
          </cell>
          <cell r="K96">
            <v>0</v>
          </cell>
          <cell r="L96">
            <v>2.1445764127127966</v>
          </cell>
          <cell r="M96">
            <v>3.4612272639005761</v>
          </cell>
          <cell r="N96">
            <v>2.0767363583403453</v>
          </cell>
          <cell r="O96">
            <v>0</v>
          </cell>
          <cell r="P96">
            <v>4.1534727166806906</v>
          </cell>
          <cell r="Q96">
            <v>4.1534727166806906</v>
          </cell>
          <cell r="R96">
            <v>3.3227781733445529</v>
          </cell>
          <cell r="S96">
            <v>1.1227781733445497</v>
          </cell>
          <cell r="T96">
            <v>22.511778173344545</v>
          </cell>
        </row>
        <row r="97">
          <cell r="E97" t="str">
            <v>Fondo de Estupefacientes</v>
          </cell>
          <cell r="H97">
            <v>0.1962242885319809</v>
          </cell>
          <cell r="I97">
            <v>0.1</v>
          </cell>
          <cell r="J97">
            <v>0.34241138348830702</v>
          </cell>
          <cell r="K97">
            <v>0.3924485770639618</v>
          </cell>
          <cell r="L97">
            <v>0.29433643279797134</v>
          </cell>
          <cell r="M97">
            <v>0.3924485770639618</v>
          </cell>
          <cell r="N97">
            <v>0.29433643279797134</v>
          </cell>
          <cell r="O97">
            <v>0.3924485770639618</v>
          </cell>
          <cell r="P97">
            <v>0.3924485770639618</v>
          </cell>
          <cell r="Q97">
            <v>0.3924485770639618</v>
          </cell>
          <cell r="R97">
            <v>0</v>
          </cell>
          <cell r="S97">
            <v>0.2</v>
          </cell>
          <cell r="T97">
            <v>3.3895514229360399</v>
          </cell>
        </row>
        <row r="98">
          <cell r="E98" t="str">
            <v>Fondo Rotatorio de Minas y Energía</v>
          </cell>
          <cell r="H98">
            <v>0</v>
          </cell>
          <cell r="I98">
            <v>0.49733333333333329</v>
          </cell>
          <cell r="J98">
            <v>0</v>
          </cell>
          <cell r="K98">
            <v>0</v>
          </cell>
          <cell r="L98">
            <v>0.74866666666666704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0.6</v>
          </cell>
          <cell r="T98">
            <v>1.8460000000000005</v>
          </cell>
        </row>
        <row r="99">
          <cell r="E99" t="str">
            <v>Fondo de Bienestar Social Dian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E100" t="str">
            <v>Financiación Sector Justicia</v>
          </cell>
          <cell r="H100">
            <v>2</v>
          </cell>
          <cell r="I100">
            <v>1.9</v>
          </cell>
          <cell r="J100">
            <v>1.9</v>
          </cell>
          <cell r="K100">
            <v>1.7</v>
          </cell>
          <cell r="L100">
            <v>2.15</v>
          </cell>
          <cell r="M100">
            <v>1.85</v>
          </cell>
          <cell r="N100">
            <v>8.5496599999999994</v>
          </cell>
          <cell r="O100">
            <v>8.5496599999999994</v>
          </cell>
          <cell r="P100">
            <v>8.5496599999999994</v>
          </cell>
          <cell r="Q100">
            <v>8.5496599999999994</v>
          </cell>
          <cell r="R100">
            <v>8.5496599999999994</v>
          </cell>
          <cell r="S100">
            <v>11.44966</v>
          </cell>
          <cell r="T100">
            <v>65.697959999999995</v>
          </cell>
        </row>
        <row r="101">
          <cell r="E101" t="str">
            <v>Contribución para la Descentralización</v>
          </cell>
          <cell r="H101">
            <v>14.557499999999999</v>
          </cell>
          <cell r="I101">
            <v>14.6</v>
          </cell>
          <cell r="J101">
            <v>14.557499999999999</v>
          </cell>
          <cell r="K101">
            <v>17.425194900000001</v>
          </cell>
          <cell r="L101">
            <v>17.0811949</v>
          </cell>
          <cell r="M101">
            <v>17.0811949</v>
          </cell>
          <cell r="N101">
            <v>9.6066789843892106</v>
          </cell>
          <cell r="O101">
            <v>9.6066789843892106</v>
          </cell>
          <cell r="P101">
            <v>9.6066789843892106</v>
          </cell>
          <cell r="Q101">
            <v>9.6066789843892106</v>
          </cell>
          <cell r="R101">
            <v>9.6066789843892106</v>
          </cell>
          <cell r="S101">
            <v>10.757774478053955</v>
          </cell>
          <cell r="T101">
            <v>154.09375410000001</v>
          </cell>
        </row>
        <row r="102">
          <cell r="E102" t="str">
            <v>Comisión Regulación Energía y Gas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E103" t="str">
            <v>Comisión Regulación Agua Potable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E104" t="str">
            <v>Comisión Regulación Telecomunicaciones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E105" t="str">
            <v>Unidad Minero-Energética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E106" t="str">
            <v>Compensación Canales Radioelétricos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E107" t="str">
            <v>Otros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D109" t="str">
            <v>4.</v>
          </cell>
          <cell r="E109" t="str">
            <v>INGRESOS POR DISTRIBUIR</v>
          </cell>
          <cell r="H109">
            <v>5.6520978946527904</v>
          </cell>
          <cell r="I109">
            <v>15.4147884272444</v>
          </cell>
          <cell r="J109">
            <v>11.2844003974697</v>
          </cell>
          <cell r="K109">
            <v>2.6923314382546799</v>
          </cell>
          <cell r="L109">
            <v>9.684751595645599</v>
          </cell>
          <cell r="M109">
            <v>12.567473159424969</v>
          </cell>
          <cell r="N109">
            <v>6.8334139344049625</v>
          </cell>
          <cell r="O109">
            <v>14.800599136654286</v>
          </cell>
          <cell r="P109">
            <v>6.8388235676887454</v>
          </cell>
          <cell r="Q109">
            <v>13.633625146306517</v>
          </cell>
          <cell r="R109">
            <v>4.9314737857612929</v>
          </cell>
          <cell r="S109">
            <v>15.794591269759209</v>
          </cell>
          <cell r="T109">
            <v>120.12836975326715</v>
          </cell>
        </row>
        <row r="110">
          <cell r="H110">
            <v>5.6520978946527904</v>
          </cell>
          <cell r="I110">
            <v>15.4147884272444</v>
          </cell>
          <cell r="J110">
            <v>11.2844003974697</v>
          </cell>
          <cell r="K110">
            <v>2.6923314382546799</v>
          </cell>
          <cell r="L110">
            <v>9.684751595645599</v>
          </cell>
          <cell r="M110">
            <v>12.567473159424969</v>
          </cell>
          <cell r="N110">
            <v>6.8334139344049625</v>
          </cell>
          <cell r="O110">
            <v>14.800599136654286</v>
          </cell>
          <cell r="P110">
            <v>6.8388235676887454</v>
          </cell>
          <cell r="Q110">
            <v>13.633625146306517</v>
          </cell>
          <cell r="R110">
            <v>4.9314737857612929</v>
          </cell>
          <cell r="S110">
            <v>15.794591269759209</v>
          </cell>
          <cell r="T110">
            <v>120.12836975326715</v>
          </cell>
        </row>
        <row r="111">
          <cell r="C111" t="str">
            <v>confis</v>
          </cell>
          <cell r="H111">
            <v>35845.782996527778</v>
          </cell>
          <cell r="S111" t="str">
            <v>c:\ingres97.xls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ific"/>
      <sheetName val="RESUMENV"/>
      <sheetName val="VIGP"/>
      <sheetName val="VIGN"/>
      <sheetName val="RESUMENCXP"/>
      <sheetName val="PROPIOSCXP"/>
      <sheetName val="NACIONCXP"/>
      <sheetName val="RESUMENR"/>
      <sheetName val="PROPIOSR"/>
      <sheetName val="NACIONR"/>
      <sheetName val="INFORMACION"/>
      <sheetName val="SALDOS"/>
      <sheetName val="94-03 Mil Corr 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 DE GASOLINA"/>
      <sheetName val="MODELO DE TRANSF.IMPUESTOS"/>
      <sheetName val="SUPUESTOS BASICOS"/>
      <sheetName val="OPE DOLARES"/>
      <sheetName val="OPE PESOS"/>
      <sheetName val="OPE TOTALES"/>
      <sheetName val="Supuestos Macro"/>
      <sheetName val="Volumenes"/>
      <sheetName val="Precios"/>
      <sheetName val="OPEC Pesos y US$"/>
      <sheetName val="OPEC Pesos + US$"/>
      <sheetName val="Consolidado Diego"/>
      <sheetName val="CAJA MENSUAL PESOS"/>
      <sheetName val="CAJA MENSUAL DOLARES"/>
      <sheetName val="OPE CAJA PESOS"/>
      <sheetName val="OPE CAJA DOLARES"/>
      <sheetName val="OPE CAJA TOTAL"/>
      <sheetName val="FINANCIAMIENTO "/>
      <sheetName val="CONSOLIDADO"/>
      <sheetName val="RESUMENES"/>
      <sheetName val="INVERSIONES "/>
      <sheetName val="MODELO DE REGALÍAS"/>
      <sheetName val="GIROS SITUAD.FISCAL- 2000"/>
      <sheetName val="MODELO DE TRANSF_IMPUESTOS"/>
      <sheetName val="INFORMACION"/>
    </sheetNames>
    <sheetDataSet>
      <sheetData sheetId="0" refreshError="1">
        <row r="5">
          <cell r="A5" t="str">
            <v>Cuadros de Gasolina</v>
          </cell>
        </row>
        <row r="8">
          <cell r="A8" t="str">
            <v>GASOLINA REGULAR</v>
          </cell>
          <cell r="B8" t="str">
            <v>Precio Público</v>
          </cell>
          <cell r="C8" t="str">
            <v>Incremento</v>
          </cell>
          <cell r="D8" t="str">
            <v>Imp. a la Gasolina</v>
          </cell>
          <cell r="E8" t="str">
            <v>IVA</v>
          </cell>
          <cell r="F8" t="str">
            <v>Contri.Desc.</v>
          </cell>
          <cell r="G8" t="str">
            <v>Subs.Gasolina</v>
          </cell>
          <cell r="H8" t="str">
            <v>Imp.Consumo</v>
          </cell>
          <cell r="I8" t="str">
            <v>Aditivación</v>
          </cell>
          <cell r="J8" t="str">
            <v>Margen Mayorista</v>
          </cell>
          <cell r="K8" t="str">
            <v>Margen Minorista</v>
          </cell>
          <cell r="L8" t="str">
            <v>Perd.Evap.Man.Trans.</v>
          </cell>
          <cell r="M8" t="str">
            <v>Transp. Planta/Estación</v>
          </cell>
          <cell r="N8" t="str">
            <v>Transp. y Manejo</v>
          </cell>
          <cell r="O8" t="str">
            <v>Precio Refinería</v>
          </cell>
          <cell r="P8" t="str">
            <v>Ingreso ECP</v>
          </cell>
        </row>
        <row r="9">
          <cell r="A9">
            <v>35065</v>
          </cell>
          <cell r="B9">
            <v>812</v>
          </cell>
          <cell r="C9">
            <v>0</v>
          </cell>
          <cell r="D9">
            <v>168.87</v>
          </cell>
          <cell r="E9">
            <v>68.41</v>
          </cell>
          <cell r="F9">
            <v>83</v>
          </cell>
          <cell r="G9">
            <v>1.46</v>
          </cell>
          <cell r="H9">
            <v>1.62</v>
          </cell>
          <cell r="I9">
            <v>9.8000000000000007</v>
          </cell>
          <cell r="J9">
            <v>19.510000000000002</v>
          </cell>
          <cell r="K9">
            <v>35.18</v>
          </cell>
          <cell r="L9">
            <v>3.07</v>
          </cell>
          <cell r="M9">
            <v>6</v>
          </cell>
          <cell r="N9">
            <v>70</v>
          </cell>
          <cell r="O9">
            <v>345.08000000000004</v>
          </cell>
          <cell r="P9">
            <v>415.08000000000004</v>
          </cell>
        </row>
        <row r="10">
          <cell r="A10">
            <v>35096</v>
          </cell>
          <cell r="B10">
            <v>812</v>
          </cell>
          <cell r="C10">
            <v>0</v>
          </cell>
          <cell r="D10">
            <v>168.87</v>
          </cell>
          <cell r="E10">
            <v>68.41</v>
          </cell>
          <cell r="F10">
            <v>83</v>
          </cell>
          <cell r="G10">
            <v>1.46</v>
          </cell>
          <cell r="H10">
            <v>1.62</v>
          </cell>
          <cell r="I10">
            <v>9.8000000000000007</v>
          </cell>
          <cell r="J10">
            <v>19.510000000000002</v>
          </cell>
          <cell r="K10">
            <v>35.18</v>
          </cell>
          <cell r="L10">
            <v>3.07</v>
          </cell>
          <cell r="M10">
            <v>6</v>
          </cell>
          <cell r="N10">
            <v>70</v>
          </cell>
          <cell r="O10">
            <v>345.08000000000004</v>
          </cell>
          <cell r="P10">
            <v>415.08000000000004</v>
          </cell>
        </row>
        <row r="11">
          <cell r="A11">
            <v>35125</v>
          </cell>
          <cell r="B11">
            <v>909.03399999999999</v>
          </cell>
          <cell r="C11">
            <v>0.1195</v>
          </cell>
          <cell r="D11">
            <v>330</v>
          </cell>
          <cell r="E11">
            <v>58.52</v>
          </cell>
          <cell r="I11">
            <v>9.8000000000000007</v>
          </cell>
          <cell r="J11">
            <v>23.06</v>
          </cell>
          <cell r="K11">
            <v>41.41</v>
          </cell>
          <cell r="L11">
            <v>3.43</v>
          </cell>
          <cell r="M11">
            <v>7</v>
          </cell>
          <cell r="N11">
            <v>70</v>
          </cell>
          <cell r="O11">
            <v>365.81400000000019</v>
          </cell>
          <cell r="P11">
            <v>435.81400000000019</v>
          </cell>
        </row>
        <row r="12">
          <cell r="A12">
            <v>35156</v>
          </cell>
          <cell r="B12">
            <v>909.03399999999999</v>
          </cell>
          <cell r="C12">
            <v>0</v>
          </cell>
          <cell r="D12">
            <v>330</v>
          </cell>
          <cell r="E12">
            <v>58.52</v>
          </cell>
          <cell r="I12">
            <v>9.8000000000000007</v>
          </cell>
          <cell r="J12">
            <v>23.06</v>
          </cell>
          <cell r="K12">
            <v>41.41</v>
          </cell>
          <cell r="L12">
            <v>3.43</v>
          </cell>
          <cell r="M12">
            <v>7</v>
          </cell>
          <cell r="N12">
            <v>70</v>
          </cell>
          <cell r="O12">
            <v>365.81400000000019</v>
          </cell>
          <cell r="P12">
            <v>435.81400000000019</v>
          </cell>
        </row>
        <row r="13">
          <cell r="A13">
            <v>35186</v>
          </cell>
          <cell r="B13">
            <v>909.03399999999999</v>
          </cell>
          <cell r="C13">
            <v>0</v>
          </cell>
          <cell r="D13">
            <v>330</v>
          </cell>
          <cell r="E13">
            <v>58.52</v>
          </cell>
          <cell r="I13">
            <v>9.8000000000000007</v>
          </cell>
          <cell r="J13">
            <v>23.06</v>
          </cell>
          <cell r="K13">
            <v>41.41</v>
          </cell>
          <cell r="L13">
            <v>3.43</v>
          </cell>
          <cell r="M13">
            <v>7</v>
          </cell>
          <cell r="N13">
            <v>70</v>
          </cell>
          <cell r="O13">
            <v>365.81400000000019</v>
          </cell>
          <cell r="P13">
            <v>435.81400000000019</v>
          </cell>
        </row>
        <row r="14">
          <cell r="A14">
            <v>35217</v>
          </cell>
          <cell r="B14">
            <v>909.03399999999999</v>
          </cell>
          <cell r="C14">
            <v>0</v>
          </cell>
          <cell r="D14">
            <v>330</v>
          </cell>
          <cell r="E14">
            <v>58.52</v>
          </cell>
          <cell r="I14">
            <v>9.8000000000000007</v>
          </cell>
          <cell r="J14">
            <v>23.06</v>
          </cell>
          <cell r="K14">
            <v>41.41</v>
          </cell>
          <cell r="L14">
            <v>3.43</v>
          </cell>
          <cell r="M14">
            <v>7</v>
          </cell>
          <cell r="N14">
            <v>70</v>
          </cell>
          <cell r="O14">
            <v>365.81400000000019</v>
          </cell>
          <cell r="P14">
            <v>435.81400000000019</v>
          </cell>
        </row>
        <row r="15">
          <cell r="A15">
            <v>35247</v>
          </cell>
          <cell r="B15">
            <v>954.94021699999996</v>
          </cell>
          <cell r="C15">
            <v>5.0500000000000017E-2</v>
          </cell>
          <cell r="D15">
            <v>330</v>
          </cell>
          <cell r="E15">
            <v>62.906236827586227</v>
          </cell>
          <cell r="I15">
            <v>9.8000000000000007</v>
          </cell>
          <cell r="J15">
            <v>23.43</v>
          </cell>
          <cell r="K15">
            <v>42.03</v>
          </cell>
          <cell r="L15">
            <v>3.61</v>
          </cell>
          <cell r="M15">
            <v>7</v>
          </cell>
          <cell r="N15">
            <v>83</v>
          </cell>
          <cell r="O15">
            <v>393.16398017241386</v>
          </cell>
          <cell r="P15">
            <v>476.16398017241386</v>
          </cell>
        </row>
        <row r="16">
          <cell r="A16">
            <v>35278</v>
          </cell>
          <cell r="B16">
            <v>954.94021699999996</v>
          </cell>
          <cell r="C16">
            <v>0</v>
          </cell>
          <cell r="D16">
            <v>330</v>
          </cell>
          <cell r="E16">
            <v>62.906236827586227</v>
          </cell>
          <cell r="I16">
            <v>9.8000000000000007</v>
          </cell>
          <cell r="J16">
            <v>23.43</v>
          </cell>
          <cell r="K16">
            <v>42.03</v>
          </cell>
          <cell r="L16">
            <v>3.61</v>
          </cell>
          <cell r="M16">
            <v>7</v>
          </cell>
          <cell r="N16">
            <v>83</v>
          </cell>
          <cell r="O16">
            <v>393.16398017241386</v>
          </cell>
          <cell r="P16">
            <v>476.16398017241386</v>
          </cell>
        </row>
        <row r="17">
          <cell r="A17">
            <v>35309</v>
          </cell>
          <cell r="B17">
            <v>954.94021699999996</v>
          </cell>
          <cell r="C17">
            <v>0</v>
          </cell>
          <cell r="D17">
            <v>330</v>
          </cell>
          <cell r="E17">
            <v>62.906236827586227</v>
          </cell>
          <cell r="I17">
            <v>9.8000000000000007</v>
          </cell>
          <cell r="J17">
            <v>23.43</v>
          </cell>
          <cell r="K17">
            <v>42.03</v>
          </cell>
          <cell r="L17">
            <v>3.61</v>
          </cell>
          <cell r="M17">
            <v>7</v>
          </cell>
          <cell r="N17">
            <v>83</v>
          </cell>
          <cell r="O17">
            <v>393.16398017241386</v>
          </cell>
          <cell r="P17">
            <v>476.16398017241386</v>
          </cell>
        </row>
        <row r="18">
          <cell r="A18">
            <v>35339</v>
          </cell>
          <cell r="B18">
            <v>954.94021699999996</v>
          </cell>
          <cell r="C18">
            <v>0</v>
          </cell>
          <cell r="D18">
            <v>330</v>
          </cell>
          <cell r="E18">
            <v>62.906236827586227</v>
          </cell>
          <cell r="I18">
            <v>9.8000000000000007</v>
          </cell>
          <cell r="J18">
            <v>23.43</v>
          </cell>
          <cell r="K18">
            <v>42.03</v>
          </cell>
          <cell r="L18">
            <v>3.61</v>
          </cell>
          <cell r="M18">
            <v>7</v>
          </cell>
          <cell r="N18">
            <v>83</v>
          </cell>
          <cell r="O18">
            <v>393.16398017241386</v>
          </cell>
          <cell r="P18">
            <v>476.16398017241386</v>
          </cell>
        </row>
        <row r="19">
          <cell r="A19">
            <v>35370</v>
          </cell>
          <cell r="B19">
            <v>954.94021699999996</v>
          </cell>
          <cell r="C19">
            <v>0</v>
          </cell>
          <cell r="D19">
            <v>330</v>
          </cell>
          <cell r="E19">
            <v>62.906236827586227</v>
          </cell>
          <cell r="I19">
            <v>9.8000000000000007</v>
          </cell>
          <cell r="J19">
            <v>23.43</v>
          </cell>
          <cell r="K19">
            <v>42.03</v>
          </cell>
          <cell r="L19">
            <v>3.61</v>
          </cell>
          <cell r="M19">
            <v>7</v>
          </cell>
          <cell r="N19">
            <v>83</v>
          </cell>
          <cell r="O19">
            <v>393.16398017241386</v>
          </cell>
          <cell r="P19">
            <v>476.16398017241386</v>
          </cell>
        </row>
        <row r="20">
          <cell r="A20">
            <v>35400</v>
          </cell>
          <cell r="B20">
            <v>954.94021699999996</v>
          </cell>
          <cell r="C20">
            <v>0</v>
          </cell>
          <cell r="D20">
            <v>330</v>
          </cell>
          <cell r="E20">
            <v>62.906236827586227</v>
          </cell>
          <cell r="I20">
            <v>9.8000000000000007</v>
          </cell>
          <cell r="J20">
            <v>23.43</v>
          </cell>
          <cell r="K20">
            <v>42.03</v>
          </cell>
          <cell r="L20">
            <v>3.61</v>
          </cell>
          <cell r="M20">
            <v>7</v>
          </cell>
          <cell r="N20">
            <v>83</v>
          </cell>
          <cell r="O20">
            <v>393.16398017241386</v>
          </cell>
          <cell r="P20">
            <v>476.16398017241386</v>
          </cell>
        </row>
        <row r="21">
          <cell r="A21" t="str">
            <v>Total</v>
          </cell>
          <cell r="C21">
            <v>0.17</v>
          </cell>
        </row>
        <row r="22">
          <cell r="A22" t="str">
            <v>Promedio</v>
          </cell>
          <cell r="B22">
            <v>916.20532220765017</v>
          </cell>
          <cell r="D22">
            <v>317.49166666666667</v>
          </cell>
          <cell r="E22">
            <v>62.361451747126445</v>
          </cell>
          <cell r="I22">
            <v>9.8000000000000007</v>
          </cell>
          <cell r="J22">
            <v>22.653333333333332</v>
          </cell>
          <cell r="K22">
            <v>40.681666666666665</v>
          </cell>
          <cell r="L22">
            <v>3.4599999999999995</v>
          </cell>
          <cell r="M22">
            <v>6.833333333333333</v>
          </cell>
          <cell r="N22">
            <v>76.5</v>
          </cell>
          <cell r="O22">
            <v>376.0333234195403</v>
          </cell>
          <cell r="P22">
            <v>452.70021954023002</v>
          </cell>
        </row>
        <row r="23">
          <cell r="A23" t="str">
            <v>Crecimiento Ene-Dic</v>
          </cell>
          <cell r="B23">
            <v>0.17603474999999991</v>
          </cell>
          <cell r="D23">
            <v>0.29437144538144722</v>
          </cell>
          <cell r="E23">
            <v>-8.04526117879516E-2</v>
          </cell>
          <cell r="I23">
            <v>0</v>
          </cell>
          <cell r="J23">
            <v>0.20092260379292659</v>
          </cell>
          <cell r="K23">
            <v>0.19471290505969296</v>
          </cell>
          <cell r="L23">
            <v>0.17589576547231278</v>
          </cell>
          <cell r="M23">
            <v>0.16666666666666674</v>
          </cell>
          <cell r="N23">
            <v>0.18571428571428572</v>
          </cell>
          <cell r="O23">
            <v>0.1393415444894337</v>
          </cell>
          <cell r="P23">
            <v>0.14716194510073666</v>
          </cell>
        </row>
        <row r="24">
          <cell r="A24" t="str">
            <v>Difer.con inflación</v>
          </cell>
          <cell r="B24">
            <v>6.0347499999998944E-3</v>
          </cell>
          <cell r="D24">
            <v>0.1243714453814472</v>
          </cell>
          <cell r="E24">
            <v>-0.25045261178795164</v>
          </cell>
          <cell r="I24">
            <v>-0.17</v>
          </cell>
          <cell r="J24">
            <v>3.0922603792926578E-2</v>
          </cell>
          <cell r="K24">
            <v>2.4712905059692952E-2</v>
          </cell>
          <cell r="L24">
            <v>5.8957654723127695E-3</v>
          </cell>
          <cell r="M24">
            <v>-3.3333333333332715E-3</v>
          </cell>
          <cell r="N24">
            <v>1.5714285714285708E-2</v>
          </cell>
          <cell r="O24">
            <v>-3.0658455510566313E-2</v>
          </cell>
          <cell r="P24">
            <v>-2.2838054899263355E-2</v>
          </cell>
        </row>
        <row r="25">
          <cell r="A25" t="str">
            <v>Inflación</v>
          </cell>
          <cell r="B25">
            <v>0.17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ModDeuda"/>
      <sheetName val="RESUMEN"/>
      <sheetName val="MUNICIPIOS"/>
      <sheetName val="DEPARTAM"/>
      <sheetName val="LOTERIAS"/>
      <sheetName val="LICORERA"/>
      <sheetName val="EMPTERRI"/>
      <sheetName val="FNR"/>
      <sheetName val="DEUDA EXTERNA"/>
      <sheetName val="PRES NETO"/>
      <sheetName val="BDEMPLOCAL"/>
      <sheetName val="BDGOBLOCAL"/>
      <sheetName val="RESUMENLG"/>
      <sheetName val="RESUMENLE"/>
      <sheetName val="Resumen x Entidades"/>
      <sheetName val="RESUMEN CON PLAN"/>
      <sheetName val="TRANSFERENCIAS"/>
      <sheetName val="PIB"/>
      <sheetName val="PROY. REGALIAS"/>
      <sheetName val="EJEC. REGALIAS"/>
      <sheetName val="DPTOS"/>
      <sheetName val="MPIOS"/>
      <sheetName val="EJCLOTERIA"/>
      <sheetName val="EJLICOR"/>
      <sheetName val="EEPP"/>
      <sheetName val="REZAGO FNR"/>
      <sheetName val="Prepag deud Faep art133 ley633"/>
      <sheetName val="FNR-PROYECCIONES"/>
      <sheetName val="DF FNR (C. Zambrano)"/>
      <sheetName val="FNR Dic 5 (C.Zam)"/>
      <sheetName val="FNR Dic 13-02 (C.Zam)"/>
      <sheetName val="FNR Dic 18-02(C.Zam)"/>
      <sheetName val="FNR Dic 20-02(C.Zam)"/>
      <sheetName val="RESUMEN FMI"/>
      <sheetName val="FMI DEPARTAMENTOS"/>
      <sheetName val=" FMI MUNICIPIOS"/>
      <sheetName val="FMI FNR"/>
      <sheetName val="FMI EMPRESAS"/>
      <sheetName val="DEUDA FLOTANTE-FNR"/>
      <sheetName val="DEUDA FLOTANTE-FNR SIN FAEP"/>
      <sheetName val="DEUDA FLOTANTE-INV."/>
      <sheetName val=" FAEP Mensual "/>
      <sheetName val="DEUDA FLOTANTE-INV. sin faep"/>
      <sheetName val="FNR-LEY 756"/>
      <sheetName val="VERIFICACION NETEO2"/>
      <sheetName val="SISTEMA GRAL.PART."/>
      <sheetName val="COMPARATIVO FMI-PF"/>
      <sheetName val="COMPARATIVO FMI-PF $MM"/>
      <sheetName val="cuadros"/>
      <sheetName val="Hoja1"/>
      <sheetName val="faep (2)"/>
      <sheetName val="DEUDA FLOTANTE fnr"/>
      <sheetName val="FNR reducc"/>
      <sheetName val="FMI redu2)"/>
      <sheetName val="EJECUCION FAEP"/>
      <sheetName val="FNR-PROYECCIONES MFMP"/>
      <sheetName val="RESUMEN FMI DEPARTAMENTOS"/>
      <sheetName val="RESUMEN FMI MUNICIPIOS"/>
      <sheetName val="RESUMEN FMI FNR"/>
    </sheetNames>
    <sheetDataSet>
      <sheetData sheetId="0" refreshError="1">
        <row r="5">
          <cell r="H5">
            <v>1723039</v>
          </cell>
          <cell r="I5">
            <v>2221237</v>
          </cell>
          <cell r="J5">
            <v>2774822.6</v>
          </cell>
          <cell r="K5">
            <v>3834351</v>
          </cell>
          <cell r="L5">
            <v>4510141</v>
          </cell>
          <cell r="M5">
            <v>5343752.2535651531</v>
          </cell>
          <cell r="N5">
            <v>7133444.1770399995</v>
          </cell>
          <cell r="O5">
            <v>6564252.3579074843</v>
          </cell>
        </row>
        <row r="6">
          <cell r="H6">
            <v>649239</v>
          </cell>
          <cell r="I6">
            <v>830500</v>
          </cell>
          <cell r="J6">
            <v>1065400</v>
          </cell>
          <cell r="K6">
            <v>1552869</v>
          </cell>
          <cell r="L6">
            <v>1947027</v>
          </cell>
          <cell r="M6">
            <v>2478300</v>
          </cell>
          <cell r="N6">
            <v>3141605</v>
          </cell>
          <cell r="O6">
            <v>2806557.6908411798</v>
          </cell>
        </row>
        <row r="7">
          <cell r="H7">
            <v>1073800</v>
          </cell>
          <cell r="I7">
            <v>1390737</v>
          </cell>
          <cell r="J7">
            <v>1709422.6</v>
          </cell>
          <cell r="K7">
            <v>2281482</v>
          </cell>
          <cell r="L7">
            <v>2563114</v>
          </cell>
          <cell r="M7">
            <v>2865452.2535651531</v>
          </cell>
          <cell r="N7">
            <v>3991839.17704</v>
          </cell>
          <cell r="O7">
            <v>3757694.6670663045</v>
          </cell>
        </row>
        <row r="19">
          <cell r="H19">
            <v>51128866.875231937</v>
          </cell>
          <cell r="I19">
            <v>67532862</v>
          </cell>
          <cell r="J19">
            <v>84439109</v>
          </cell>
          <cell r="K19">
            <v>100711389</v>
          </cell>
          <cell r="L19">
            <v>121707501</v>
          </cell>
          <cell r="M19">
            <v>140953206</v>
          </cell>
          <cell r="N19">
            <v>151565005</v>
          </cell>
          <cell r="O19">
            <v>174896258</v>
          </cell>
        </row>
        <row r="20">
          <cell r="H20">
            <v>0.30980473665469543</v>
          </cell>
          <cell r="I20">
            <v>0.32083627366118206</v>
          </cell>
          <cell r="J20">
            <v>0.25034104137330959</v>
          </cell>
          <cell r="K20">
            <v>0.24199999999999999</v>
          </cell>
          <cell r="L20">
            <v>0.20847803022555866</v>
          </cell>
          <cell r="M20">
            <v>0.15813080411535196</v>
          </cell>
          <cell r="N20">
            <v>7.5285971147048603E-2</v>
          </cell>
          <cell r="O20">
            <v>0.15393561990117699</v>
          </cell>
        </row>
        <row r="74">
          <cell r="H74">
            <v>117206.25</v>
          </cell>
          <cell r="I74">
            <v>116184.52499999999</v>
          </cell>
          <cell r="J74">
            <v>199789.75</v>
          </cell>
          <cell r="K74">
            <v>276188.16386410111</v>
          </cell>
          <cell r="L74">
            <v>282760.375</v>
          </cell>
          <cell r="M74">
            <v>322810</v>
          </cell>
          <cell r="N74">
            <v>395770</v>
          </cell>
          <cell r="O74">
            <v>806844.18430454994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QUI-TRANSF"/>
      <sheetName val="LIQUI_TRANSF"/>
    </sheetNames>
    <sheetDataSet>
      <sheetData sheetId="0" refreshError="1"/>
      <sheetData sheetId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DDIST"/>
      <sheetName val="DISTRIBVTAS"/>
      <sheetName val="Datos"/>
      <sheetName val="PROVYOTF"/>
      <sheetName val="MFISICA"/>
      <sheetName val="Inv"/>
      <sheetName val="O&amp;A"/>
      <sheetName val="LIQUI-TRANSF"/>
      <sheetName val="MODELO DE GASOLINA"/>
    </sheetNames>
    <sheetDataSet>
      <sheetData sheetId="0" refreshError="1"/>
      <sheetData sheetId="1" refreshError="1"/>
      <sheetData sheetId="2" refreshError="1">
        <row r="34">
          <cell r="F34" t="str">
            <v>Enero 01 - Marzo 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7"/>
      <sheetName val="GPT"/>
      <sheetName val="GPN"/>
      <sheetName val="GPP"/>
      <sheetName val="GGT"/>
      <sheetName val="GGN"/>
      <sheetName val="GGP"/>
      <sheetName val="CUA1-3"/>
      <sheetName val="PLANOJUL13"/>
      <sheetName val="CUA1_3"/>
      <sheetName val="Seguimiento CSF"/>
      <sheetName val="Resumen OPEF"/>
      <sheetName val="Resumen MES OPEF"/>
      <sheetName val="VIGN"/>
      <sheetName val="i"/>
      <sheetName val="Datos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00"/>
      <sheetName val="Pagos00"/>
      <sheetName val="Financiamiento00"/>
      <sheetName val="opetesorer"/>
      <sheetName val="CAIDAINGRESOS"/>
      <sheetName val="caidaTRAS.TERRIT"/>
      <sheetName val="inversion"/>
      <sheetName val="variacionapropiacion"/>
      <sheetName val="METAPAGOS.REZAGO(sincambio)"/>
      <sheetName val="REZAGO CON Y SIN ESPACIO"/>
      <sheetName val="REZAGO CON ESPACIO FISCAL(FMI)"/>
      <sheetName val="REZAGO CON ESPACIO FISCAL(F (2)"/>
      <sheetName val="REZAGO CON ESPACIO FISCAL (2)"/>
      <sheetName val="REZAGO CON ESPACIO FISCAL 4813"/>
      <sheetName val="REZAGO CON ESPACIO FISCAL M-25"/>
      <sheetName val="ESCENA(CON ESPACIO)"/>
      <sheetName val="ESCENA(CON Y SIN ESPACIO)"/>
      <sheetName val="ESCENARIOS(BASICO)"/>
      <sheetName val="DETALLE-DEUDA"/>
      <sheetName val="ESCENARIOS(BASICO) (2)"/>
      <sheetName val="DETALLE_DEU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7"/>
      <sheetName val="GPT"/>
      <sheetName val="GPN"/>
      <sheetName val="GPP"/>
      <sheetName val="GGT"/>
      <sheetName val="GGN"/>
      <sheetName val="GGP"/>
      <sheetName val="CUA1-3"/>
      <sheetName val="PLANOJUL13"/>
      <sheetName val="CUA1_3"/>
      <sheetName val="i"/>
      <sheetName val="Datos"/>
      <sheetName val="Seguimiento CSF"/>
      <sheetName val="Resumen OPEF"/>
      <sheetName val="Resumen MES OPEF"/>
      <sheetName val="VIGN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RESUOPE(fmi)"/>
      <sheetName val="RESUOPE"/>
      <sheetName val="MODELO"/>
      <sheetName val="INGRESOS GOB"/>
      <sheetName val="PAGOS GOB"/>
      <sheetName val="FINANCIAMIENTO GOB"/>
      <sheetName val="INGRESOS"/>
      <sheetName val="DETALL SP Y GG"/>
      <sheetName val="EXEDENT FINANC Y UTILI"/>
      <sheetName val="CAMBIOS2001"/>
      <sheetName val="ING-PROY-02 "/>
      <sheetName val="LIQUIDACION98"/>
      <sheetName val="Hoja1"/>
      <sheetName val="APRyPAGO-TRANSFE"/>
      <sheetName val="BDGOBIERNO"/>
      <sheetName val="SGPET"/>
      <sheetName val="TRANSFERENCIAS"/>
      <sheetName val="FONPET PPTO"/>
      <sheetName val="TRANSF_REFORMA98"/>
      <sheetName val="COSTO LEY100"/>
      <sheetName val="FINANCIAMIENTO"/>
      <sheetName val="DIFERIDOS"/>
      <sheetName val="CONSOLIDADO  FMI"/>
      <sheetName val="PRES NETO"/>
      <sheetName val="DEUDA EXTERNA"/>
      <sheetName val="proyeccionTESJULIO"/>
      <sheetName val="PRIVATIZACIONES"/>
      <sheetName val="proyeccionTES (2)"/>
      <sheetName val="proyeccionTES"/>
      <sheetName val="RESUMEN"/>
      <sheetName val="RESUMEN CON PLAN"/>
      <sheetName val="PIB"/>
      <sheetName val="DEUDA"/>
      <sheetName val="RESUOPE (2)"/>
      <sheetName val="Liquidación"/>
      <sheetName val="PROYECCION2000"/>
      <sheetName val="Cuadros CONFIS"/>
      <sheetName val=" SP y GG Leo"/>
      <sheetName val="deuda interna"/>
      <sheetName val="Proyecto Reforma Tributaria"/>
      <sheetName val="excedentes financieros"/>
      <sheetName val="Módulo1"/>
      <sheetName val="Módulo2"/>
      <sheetName val="DIFINGRESOS"/>
      <sheetName val="proy9798"/>
      <sheetName val="rezago"/>
      <sheetName val="I-FBKF"/>
      <sheetName val="DETALLE-INV"/>
      <sheetName val="detalle-planfin97-julio"/>
      <sheetName val="DEUDA ALTERN"/>
      <sheetName val="Formato Largo"/>
      <sheetName val="MODGOBIE"/>
      <sheetName val="TRIBUTARIOS"/>
      <sheetName val="APORTES A SEGSO"/>
      <sheetName val="TERRITORIALES"/>
      <sheetName val="OTROS CAPITAL"/>
      <sheetName val="% PIB"/>
      <sheetName val="DETALLE SERV.PERS. Y GTOS.GRALS"/>
      <sheetName val="TES"/>
      <sheetName val="DEUDA EXTERNA Y PRES NETO"/>
      <sheetName val="GOBIERNO"/>
      <sheetName val="Gráfico1"/>
      <sheetName val="PROYECCION 2003"/>
      <sheetName val="RECLASIF"/>
      <sheetName val="DOSX100099"/>
      <sheetName val="CUADRES"/>
      <sheetName val="Gráfico3"/>
      <sheetName val="Gráfico2"/>
      <sheetName val="Dint. 00-02"/>
      <sheetName val="Transf Regio 2001-2"/>
      <sheetName val="Alicuotas"/>
      <sheetName val="Fondos"/>
      <sheetName val="gestion"/>
      <sheetName val="rendimientos financieros 01"/>
      <sheetName val="otros pagos FOPEP"/>
      <sheetName val="CRSF"/>
      <sheetName val="Crecimiento pensiones Agosto05"/>
      <sheetName val="Dint. 01-02"/>
      <sheetName val="FONDOS CSF - SSF"/>
      <sheetName val="INVERSION"/>
    </sheetNames>
    <sheetDataSet>
      <sheetData sheetId="0" refreshError="1">
        <row r="18">
          <cell r="N18">
            <v>1953.1762100000001</v>
          </cell>
        </row>
        <row r="47">
          <cell r="J47">
            <v>73510862</v>
          </cell>
          <cell r="K47">
            <v>89523824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ISS"/>
      <sheetName val="MAGI"/>
      <sheetName val="CAJANAL"/>
      <sheetName val="CAPRECOM"/>
      <sheetName val="FOSYGA"/>
      <sheetName val="FSP"/>
      <sheetName val="totaleses"/>
      <sheetName val="luiscarlosgalan"/>
      <sheetName val="JOSEPADILLA"/>
      <sheetName val="FRANCISCODEPAULA"/>
      <sheetName val="RAFAELURIBE"/>
      <sheetName val="RITAARANGO"/>
      <sheetName val="ANTONINARIÑO"/>
      <sheetName val="POLICARPASALAVARIETA"/>
      <sheetName val="O.Enti"/>
      <sheetName val="FM"/>
      <sheetName val="FN"/>
      <sheetName val="PN"/>
      <sheetName val="CASUB"/>
      <sheetName val="CON"/>
      <sheetName val="SEG MENSUAL 2003"/>
      <sheetName val="VIG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ZAGO  PF"/>
      <sheetName val="REZAGO anterior"/>
      <sheetName val="REZAGOactual"/>
      <sheetName val="REZAGOantes de carta 105"/>
      <sheetName val="CONTRALORIA"/>
      <sheetName val="REZAGO"/>
      <sheetName val="dtfcol92-96"/>
      <sheetName val="SEMOC"/>
    </sheetNames>
    <sheetDataSet>
      <sheetData sheetId="0" refreshError="1"/>
      <sheetData sheetId="1" refreshError="1">
        <row r="2">
          <cell r="AG2" t="str">
            <v>.</v>
          </cell>
        </row>
        <row r="3">
          <cell r="AG3" t="str">
            <v>.</v>
          </cell>
          <cell r="AH3" t="str">
            <v>.</v>
          </cell>
        </row>
        <row r="4">
          <cell r="AG4" t="str">
            <v>.</v>
          </cell>
          <cell r="AH4" t="str">
            <v>.</v>
          </cell>
        </row>
        <row r="6">
          <cell r="AB6" t="str">
            <v>VAR.  REZAGO</v>
          </cell>
          <cell r="AC6" t="str">
            <v>Apropiacion</v>
          </cell>
          <cell r="AE6" t="str">
            <v>Apropiacion</v>
          </cell>
          <cell r="AF6" t="str">
            <v>presion</v>
          </cell>
          <cell r="AG6" t="str">
            <v>Pagos</v>
          </cell>
          <cell r="AH6" t="str">
            <v>Rezago</v>
          </cell>
          <cell r="AI6" t="str">
            <v>VAR.  REZAGO</v>
          </cell>
        </row>
        <row r="7">
          <cell r="AB7" t="str">
            <v>2002para2003 /</v>
          </cell>
          <cell r="AC7" t="str">
            <v>2003</v>
          </cell>
          <cell r="AE7" t="str">
            <v>2003</v>
          </cell>
          <cell r="AF7" t="str">
            <v>2003</v>
          </cell>
          <cell r="AG7" t="str">
            <v>2003</v>
          </cell>
          <cell r="AH7" t="str">
            <v>2003</v>
          </cell>
          <cell r="AI7" t="str">
            <v>2003para2004 /</v>
          </cell>
        </row>
        <row r="8">
          <cell r="AB8" t="str">
            <v>2001para2002</v>
          </cell>
          <cell r="AC8" t="str">
            <v>Proyecto</v>
          </cell>
          <cell r="AD8" t="str">
            <v>Ajustes</v>
          </cell>
          <cell r="AE8" t="str">
            <v>Proyecto</v>
          </cell>
          <cell r="AI8" t="str">
            <v>2002para2003</v>
          </cell>
        </row>
        <row r="9">
          <cell r="AC9" t="str">
            <v>inicial</v>
          </cell>
          <cell r="AE9" t="str">
            <v>Básico</v>
          </cell>
        </row>
        <row r="10">
          <cell r="AB10" t="str">
            <v>(23)=(14-19)</v>
          </cell>
          <cell r="AC10" t="str">
            <v>(25)</v>
          </cell>
          <cell r="AD10" t="str">
            <v>(26)</v>
          </cell>
          <cell r="AE10" t="str">
            <v>(27)=(25+26)</v>
          </cell>
          <cell r="AF10" t="str">
            <v>(28)=(22+27)</v>
          </cell>
          <cell r="AG10" t="str">
            <v>(29)</v>
          </cell>
          <cell r="AH10" t="str">
            <v>(30)=(28)=(29)</v>
          </cell>
          <cell r="AI10" t="str">
            <v>(31)=(30-22)</v>
          </cell>
        </row>
        <row r="11">
          <cell r="AB11">
            <v>-197.36305526205547</v>
          </cell>
          <cell r="AC11">
            <v>33012.542240672999</v>
          </cell>
          <cell r="AD11">
            <v>-1939.3262882260024</v>
          </cell>
          <cell r="AE11">
            <v>31073.179829669898</v>
          </cell>
          <cell r="AF11">
            <v>32184.783697915846</v>
          </cell>
          <cell r="AG11">
            <v>31494.633928740401</v>
          </cell>
          <cell r="AH11">
            <v>690.14976917544516</v>
          </cell>
          <cell r="AI11">
            <v>-421.45409907049941</v>
          </cell>
        </row>
        <row r="12">
          <cell r="AB12">
            <v>179.51572905799952</v>
          </cell>
          <cell r="AC12">
            <v>7028.6522988839997</v>
          </cell>
          <cell r="AD12">
            <v>-132.84116410900012</v>
          </cell>
          <cell r="AE12">
            <v>6895.811134775</v>
          </cell>
          <cell r="AF12">
            <v>7255.2087369909996</v>
          </cell>
          <cell r="AG12">
            <v>6993.9514117090011</v>
          </cell>
          <cell r="AH12">
            <v>261.25732528199842</v>
          </cell>
          <cell r="AI12">
            <v>-98.140276934001122</v>
          </cell>
        </row>
        <row r="13">
          <cell r="AB13">
            <v>-501.94529042859011</v>
          </cell>
          <cell r="AC13">
            <v>1741.829587789</v>
          </cell>
          <cell r="AD13">
            <v>-297.52815908799988</v>
          </cell>
          <cell r="AE13">
            <v>1444.3014287010001</v>
          </cell>
          <cell r="AF13">
            <v>1289.9153699124099</v>
          </cell>
          <cell r="AG13">
            <v>1758.5061320603966</v>
          </cell>
          <cell r="AH13">
            <v>-468.59076214798671</v>
          </cell>
          <cell r="AI13">
            <v>-314.2047033593966</v>
          </cell>
        </row>
        <row r="14">
          <cell r="AB14">
            <v>118.51710610853513</v>
          </cell>
          <cell r="AC14">
            <v>24240.066404000001</v>
          </cell>
          <cell r="AD14">
            <v>-1508.9569650290023</v>
          </cell>
          <cell r="AE14">
            <v>22731.073316193899</v>
          </cell>
          <cell r="AF14">
            <v>23627.684820376435</v>
          </cell>
          <cell r="AG14">
            <v>22740.182434971</v>
          </cell>
          <cell r="AH14">
            <v>887.50238540543353</v>
          </cell>
          <cell r="AI14">
            <v>-9.1091187771016848</v>
          </cell>
        </row>
        <row r="15">
          <cell r="AB15">
            <v>6.5494000000000003</v>
          </cell>
          <cell r="AC15">
            <v>1.9939499999999999</v>
          </cell>
          <cell r="AD15">
            <v>0</v>
          </cell>
          <cell r="AE15">
            <v>1.9939499999999999</v>
          </cell>
          <cell r="AF15">
            <v>11.974770636000001</v>
          </cell>
          <cell r="AG15">
            <v>1.9939499999999999</v>
          </cell>
          <cell r="AH15">
            <v>9.9808206360000007</v>
          </cell>
          <cell r="AI15">
            <v>0</v>
          </cell>
        </row>
        <row r="17">
          <cell r="AB17">
            <v>-197.36305526205547</v>
          </cell>
          <cell r="AC17">
            <v>31458.796104565001</v>
          </cell>
          <cell r="AD17">
            <v>-1946.0128558920023</v>
          </cell>
          <cell r="AE17">
            <v>29512.747125895901</v>
          </cell>
          <cell r="AF17">
            <v>30339.083618044846</v>
          </cell>
          <cell r="AG17">
            <v>29934.2012249664</v>
          </cell>
          <cell r="AH17">
            <v>404.88239307844515</v>
          </cell>
          <cell r="AI17">
            <v>-421.45409907049941</v>
          </cell>
        </row>
        <row r="18">
          <cell r="AB18">
            <v>179.51572905799952</v>
          </cell>
          <cell r="AC18">
            <v>6912.1482988839998</v>
          </cell>
          <cell r="AD18">
            <v>-133.05868180400012</v>
          </cell>
          <cell r="AE18">
            <v>6779.0896170799997</v>
          </cell>
          <cell r="AF18">
            <v>7133.4761347629992</v>
          </cell>
          <cell r="AG18">
            <v>6877.2298940140008</v>
          </cell>
          <cell r="AH18">
            <v>256.24624074899839</v>
          </cell>
          <cell r="AI18">
            <v>-98.140276934001122</v>
          </cell>
        </row>
        <row r="19">
          <cell r="AB19">
            <v>-501.94529042859011</v>
          </cell>
          <cell r="AC19">
            <v>1309.9643516809999</v>
          </cell>
          <cell r="AD19">
            <v>-290.85417408799992</v>
          </cell>
          <cell r="AE19">
            <v>1019.110177593</v>
          </cell>
          <cell r="AF19">
            <v>800.68958814240989</v>
          </cell>
          <cell r="AG19">
            <v>1333.3148809523966</v>
          </cell>
          <cell r="AH19">
            <v>-532.62529280998672</v>
          </cell>
          <cell r="AI19">
            <v>-314.2047033593966</v>
          </cell>
        </row>
        <row r="20">
          <cell r="AB20">
            <v>118.51710610853513</v>
          </cell>
          <cell r="AC20">
            <v>23234.689504000002</v>
          </cell>
          <cell r="AD20">
            <v>-1522.1000000000022</v>
          </cell>
          <cell r="AE20">
            <v>21712.5533812229</v>
          </cell>
          <cell r="AF20">
            <v>22392.943124503436</v>
          </cell>
          <cell r="AG20">
            <v>21721.662500000002</v>
          </cell>
          <cell r="AH20">
            <v>671.2806245034335</v>
          </cell>
          <cell r="AI20">
            <v>-9.1091187771016848</v>
          </cell>
        </row>
        <row r="21">
          <cell r="AB21">
            <v>6.5494000000000003</v>
          </cell>
          <cell r="AC21">
            <v>1.9939499999999999</v>
          </cell>
          <cell r="AE21">
            <v>1.9939499999999999</v>
          </cell>
          <cell r="AF21">
            <v>11.974770636000001</v>
          </cell>
          <cell r="AG21">
            <v>1.9939499999999999</v>
          </cell>
          <cell r="AH21">
            <v>9.9808206360000007</v>
          </cell>
          <cell r="AI21">
            <v>0</v>
          </cell>
        </row>
        <row r="23">
          <cell r="AB23">
            <v>0</v>
          </cell>
          <cell r="AC23">
            <v>1553.746136108</v>
          </cell>
          <cell r="AD23">
            <v>6.6865676660000588</v>
          </cell>
          <cell r="AE23">
            <v>1560.4327037739999</v>
          </cell>
          <cell r="AF23">
            <v>1845.7000798710001</v>
          </cell>
          <cell r="AG23">
            <v>1560.4327037739999</v>
          </cell>
          <cell r="AH23">
            <v>285.26737609700001</v>
          </cell>
          <cell r="AI23">
            <v>0</v>
          </cell>
        </row>
        <row r="24">
          <cell r="AB24">
            <v>0</v>
          </cell>
          <cell r="AC24">
            <v>116.504</v>
          </cell>
          <cell r="AD24">
            <v>0.21751769499999796</v>
          </cell>
          <cell r="AE24">
            <v>116.721517695</v>
          </cell>
          <cell r="AF24">
            <v>121.732602228</v>
          </cell>
          <cell r="AG24">
            <v>116.721517695</v>
          </cell>
          <cell r="AH24">
            <v>5.0110845330000018</v>
          </cell>
          <cell r="AI24">
            <v>0</v>
          </cell>
        </row>
        <row r="25">
          <cell r="AB25">
            <v>0</v>
          </cell>
          <cell r="AC25">
            <v>431.86523610799998</v>
          </cell>
          <cell r="AD25">
            <v>-6.6739849999999592</v>
          </cell>
          <cell r="AE25">
            <v>425.19125110800002</v>
          </cell>
          <cell r="AF25">
            <v>489.22578177000003</v>
          </cell>
          <cell r="AG25">
            <v>425.19125110800002</v>
          </cell>
          <cell r="AH25">
            <v>64.034530662000009</v>
          </cell>
          <cell r="AI25">
            <v>0</v>
          </cell>
        </row>
        <row r="26">
          <cell r="AB26">
            <v>0</v>
          </cell>
          <cell r="AC26">
            <v>1005.3769</v>
          </cell>
          <cell r="AD26">
            <v>13.14303497100002</v>
          </cell>
          <cell r="AE26">
            <v>1018.519934971</v>
          </cell>
          <cell r="AF26">
            <v>1234.741695873</v>
          </cell>
          <cell r="AG26">
            <v>1018.519934971</v>
          </cell>
          <cell r="AH26">
            <v>216.22176090200003</v>
          </cell>
          <cell r="AI26">
            <v>0</v>
          </cell>
        </row>
        <row r="28">
          <cell r="AB28">
            <v>255.03315626153301</v>
          </cell>
          <cell r="AC28">
            <v>25717.137232121</v>
          </cell>
          <cell r="AD28">
            <v>0</v>
          </cell>
          <cell r="AE28">
            <v>25717.137232121</v>
          </cell>
          <cell r="AF28">
            <v>26652.925388382533</v>
          </cell>
          <cell r="AG28">
            <v>26907.958544644065</v>
          </cell>
          <cell r="AH28">
            <v>-255.03315626153199</v>
          </cell>
          <cell r="AI28">
            <v>-1190.821312523065</v>
          </cell>
        </row>
        <row r="30">
          <cell r="AB30">
            <v>-1954.8731987825868</v>
          </cell>
          <cell r="AC30">
            <v>7647.5</v>
          </cell>
          <cell r="AD30">
            <v>-2380.5101000000018</v>
          </cell>
          <cell r="AE30">
            <v>5266.9898999999978</v>
          </cell>
          <cell r="AF30">
            <v>6210.5003603264113</v>
          </cell>
          <cell r="AG30">
            <v>5266.9898999999978</v>
          </cell>
          <cell r="AH30">
            <v>943.51046032641318</v>
          </cell>
          <cell r="AI30">
            <v>0</v>
          </cell>
        </row>
        <row r="31">
          <cell r="AB31">
            <v>-1572.0283999111111</v>
          </cell>
          <cell r="AC31">
            <v>6612.9999960659998</v>
          </cell>
          <cell r="AD31">
            <v>-2260.4475360660017</v>
          </cell>
          <cell r="AE31">
            <v>4352.5524599999981</v>
          </cell>
          <cell r="AF31">
            <v>4824.5290873678869</v>
          </cell>
          <cell r="AG31">
            <v>4352.5524599999981</v>
          </cell>
          <cell r="AH31">
            <v>471.9766273678888</v>
          </cell>
        </row>
        <row r="32">
          <cell r="AB32">
            <v>12.500446128524345</v>
          </cell>
          <cell r="AC32">
            <v>238.5</v>
          </cell>
          <cell r="AD32">
            <v>-24.102859999999964</v>
          </cell>
          <cell r="AE32">
            <v>214.39714000000004</v>
          </cell>
          <cell r="AF32">
            <v>560.36381295852436</v>
          </cell>
          <cell r="AG32">
            <v>214.39714000000004</v>
          </cell>
          <cell r="AH32">
            <v>345.96667295852433</v>
          </cell>
        </row>
        <row r="33">
          <cell r="AB33">
            <v>-395.34524500000009</v>
          </cell>
          <cell r="AC33">
            <v>796.00000393400001</v>
          </cell>
          <cell r="AD33">
            <v>-95.959703934000117</v>
          </cell>
          <cell r="AE33">
            <v>700.04029999999989</v>
          </cell>
          <cell r="AF33">
            <v>825.60745999999995</v>
          </cell>
          <cell r="AG33">
            <v>700.04029999999989</v>
          </cell>
          <cell r="AH33">
            <v>125.56716000000006</v>
          </cell>
        </row>
        <row r="36">
          <cell r="AB36">
            <v>-1897.2030977831091</v>
          </cell>
          <cell r="AC36">
            <v>66377.179472794</v>
          </cell>
          <cell r="AD36">
            <v>-4319.8363882260037</v>
          </cell>
          <cell r="AE36">
            <v>62057.306961790899</v>
          </cell>
          <cell r="AF36">
            <v>65048.209446624787</v>
          </cell>
          <cell r="AG36">
            <v>63669.582373384466</v>
          </cell>
          <cell r="AH36">
            <v>1378.6270732403264</v>
          </cell>
          <cell r="AI36">
            <v>-1612.2754115935645</v>
          </cell>
        </row>
        <row r="37">
          <cell r="AB37">
            <v>-2152.236254044642</v>
          </cell>
          <cell r="AC37">
            <v>40660.042240672999</v>
          </cell>
          <cell r="AD37">
            <v>-4319.8363882260037</v>
          </cell>
          <cell r="AE37">
            <v>36340.169729669899</v>
          </cell>
          <cell r="AF37">
            <v>38395.28405824225</v>
          </cell>
          <cell r="AG37">
            <v>36761.623828740398</v>
          </cell>
          <cell r="AH37">
            <v>1633.6602295018583</v>
          </cell>
          <cell r="AI37">
            <v>-421.45409907049952</v>
          </cell>
        </row>
        <row r="40">
          <cell r="AB40">
            <v>651.53699999999992</v>
          </cell>
          <cell r="AC40">
            <v>-1507.2</v>
          </cell>
          <cell r="AD40">
            <v>-439.48900000000003</v>
          </cell>
          <cell r="AE40">
            <v>-1067.7110000000002</v>
          </cell>
          <cell r="AF40">
            <v>-1500.34</v>
          </cell>
          <cell r="AG40">
            <v>-1131.874</v>
          </cell>
          <cell r="AH40">
            <v>-368.46600000000001</v>
          </cell>
          <cell r="AI40">
            <v>64.162999999999997</v>
          </cell>
        </row>
        <row r="44">
          <cell r="AB44">
            <v>0</v>
          </cell>
        </row>
        <row r="45">
          <cell r="AB45">
            <v>0</v>
          </cell>
        </row>
        <row r="46">
          <cell r="AB46">
            <v>64.162999999999997</v>
          </cell>
          <cell r="AC46">
            <v>42.3</v>
          </cell>
          <cell r="AD46">
            <v>0</v>
          </cell>
          <cell r="AE46">
            <v>42.3</v>
          </cell>
          <cell r="AF46">
            <v>106.46299999999999</v>
          </cell>
          <cell r="AG46">
            <v>106.46299999999999</v>
          </cell>
          <cell r="AH46">
            <v>0</v>
          </cell>
          <cell r="AI46">
            <v>-64.162999999999997</v>
          </cell>
        </row>
        <row r="47">
          <cell r="AB47">
            <v>64.162999999999997</v>
          </cell>
          <cell r="AC47">
            <v>42.3</v>
          </cell>
          <cell r="AD47">
            <v>0</v>
          </cell>
          <cell r="AE47">
            <v>42.3</v>
          </cell>
          <cell r="AF47">
            <v>106.46299999999999</v>
          </cell>
          <cell r="AG47">
            <v>106.46299999999999</v>
          </cell>
          <cell r="AH47">
            <v>0</v>
          </cell>
          <cell r="AI47">
            <v>-64.162999999999997</v>
          </cell>
        </row>
        <row r="50">
          <cell r="AB50">
            <v>-303.2</v>
          </cell>
          <cell r="AC50">
            <v>1464.9</v>
          </cell>
          <cell r="AD50">
            <v>452.93700000000001</v>
          </cell>
          <cell r="AE50">
            <v>1011.9630000000001</v>
          </cell>
          <cell r="AF50">
            <v>1066.329</v>
          </cell>
          <cell r="AG50">
            <v>1011.9630000000001</v>
          </cell>
          <cell r="AH50">
            <v>54.365999999999985</v>
          </cell>
          <cell r="AI50">
            <v>0</v>
          </cell>
        </row>
        <row r="51">
          <cell r="AB51">
            <v>-303.2</v>
          </cell>
          <cell r="AC51">
            <v>147</v>
          </cell>
          <cell r="AD51">
            <v>72.953000000000003</v>
          </cell>
          <cell r="AE51">
            <v>74.046999999999997</v>
          </cell>
          <cell r="AF51">
            <v>99.013000000000005</v>
          </cell>
          <cell r="AG51">
            <v>74.046999999999997</v>
          </cell>
          <cell r="AH51">
            <v>24.966000000000008</v>
          </cell>
          <cell r="AI51">
            <v>0</v>
          </cell>
        </row>
        <row r="52">
          <cell r="AB52">
            <v>0</v>
          </cell>
          <cell r="AC52">
            <v>1317.9</v>
          </cell>
          <cell r="AD52">
            <v>379.98400000000004</v>
          </cell>
          <cell r="AE52">
            <v>937.91600000000005</v>
          </cell>
          <cell r="AF52">
            <v>967.31600000000003</v>
          </cell>
          <cell r="AG52">
            <v>937.91600000000005</v>
          </cell>
          <cell r="AH52">
            <v>29.399999999999977</v>
          </cell>
          <cell r="AI52">
            <v>0</v>
          </cell>
        </row>
        <row r="53">
          <cell r="AB53">
            <v>0</v>
          </cell>
          <cell r="AF53">
            <v>279.60000000000002</v>
          </cell>
          <cell r="AH53">
            <v>279.60000000000002</v>
          </cell>
          <cell r="AI53">
            <v>0</v>
          </cell>
        </row>
        <row r="54">
          <cell r="AB54">
            <v>0</v>
          </cell>
        </row>
        <row r="56">
          <cell r="AB56">
            <v>-412.5</v>
          </cell>
          <cell r="AC56">
            <v>0</v>
          </cell>
          <cell r="AD56">
            <v>-13.448</v>
          </cell>
          <cell r="AE56">
            <v>13.448</v>
          </cell>
          <cell r="AF56">
            <v>47.948</v>
          </cell>
          <cell r="AG56">
            <v>13.448</v>
          </cell>
          <cell r="AH56">
            <v>34.5</v>
          </cell>
          <cell r="AI56">
            <v>0</v>
          </cell>
        </row>
        <row r="57">
          <cell r="AB57">
            <v>-14.6</v>
          </cell>
          <cell r="AC57">
            <v>0</v>
          </cell>
          <cell r="AD57">
            <v>-13.448</v>
          </cell>
          <cell r="AE57">
            <v>13.448</v>
          </cell>
          <cell r="AF57">
            <v>13.448</v>
          </cell>
          <cell r="AG57">
            <v>13.448</v>
          </cell>
          <cell r="AH57">
            <v>0</v>
          </cell>
          <cell r="AI57">
            <v>0</v>
          </cell>
        </row>
        <row r="58">
          <cell r="AB58">
            <v>-397.9</v>
          </cell>
          <cell r="AC58">
            <v>0</v>
          </cell>
          <cell r="AD58">
            <v>0</v>
          </cell>
          <cell r="AE58">
            <v>0</v>
          </cell>
          <cell r="AF58">
            <v>34.5</v>
          </cell>
          <cell r="AG58">
            <v>0</v>
          </cell>
          <cell r="AH58">
            <v>34.5</v>
          </cell>
          <cell r="AI58">
            <v>0</v>
          </cell>
        </row>
        <row r="61">
          <cell r="AB61">
            <v>-1500.6992540446422</v>
          </cell>
          <cell r="AC61">
            <v>39152.842240673002</v>
          </cell>
          <cell r="AD61">
            <v>-4759.3253882260033</v>
          </cell>
          <cell r="AE61">
            <v>35272.458729669896</v>
          </cell>
          <cell r="AF61">
            <v>36894.944058242254</v>
          </cell>
          <cell r="AG61">
            <v>35629.749828740394</v>
          </cell>
          <cell r="AH61">
            <v>1265.1942295018584</v>
          </cell>
          <cell r="AI61">
            <v>-357.29109907049951</v>
          </cell>
        </row>
        <row r="62">
          <cell r="AB62">
            <v>-1500.6992540446408</v>
          </cell>
          <cell r="AF62">
            <v>36894.944058242254</v>
          </cell>
          <cell r="AG62">
            <v>35629.749828740394</v>
          </cell>
          <cell r="AH62">
            <v>1265.1942295018598</v>
          </cell>
          <cell r="AI62">
            <v>-357.2910990704986</v>
          </cell>
        </row>
        <row r="75">
          <cell r="AB75">
            <v>-931.13699999999994</v>
          </cell>
          <cell r="AC75">
            <v>1507.2</v>
          </cell>
          <cell r="AD75">
            <v>439.48900000000003</v>
          </cell>
          <cell r="AE75">
            <v>1067.7110000000002</v>
          </cell>
          <cell r="AF75">
            <v>1220.74</v>
          </cell>
          <cell r="AG75">
            <v>1131.8740000000003</v>
          </cell>
          <cell r="AH75">
            <v>88.865999999999985</v>
          </cell>
          <cell r="AI75">
            <v>-64.163000000000011</v>
          </cell>
        </row>
        <row r="78">
          <cell r="AB78">
            <v>-2216.3992540446416</v>
          </cell>
          <cell r="AC78">
            <v>40617.742240672997</v>
          </cell>
          <cell r="AD78">
            <v>-4319.8363882260037</v>
          </cell>
          <cell r="AE78">
            <v>36297.905852446995</v>
          </cell>
          <cell r="AF78">
            <v>38288.857181019353</v>
          </cell>
          <cell r="AG78">
            <v>36655.160828740394</v>
          </cell>
          <cell r="AH78">
            <v>1633.6963522789592</v>
          </cell>
          <cell r="AI78">
            <v>-357.25497629339861</v>
          </cell>
        </row>
        <row r="82">
          <cell r="AG82">
            <v>21802.512500000001</v>
          </cell>
        </row>
        <row r="83">
          <cell r="AB83">
            <v>0</v>
          </cell>
          <cell r="AC83">
            <v>80.849999999999994</v>
          </cell>
          <cell r="AF83">
            <v>80.849999999999994</v>
          </cell>
          <cell r="AG83">
            <v>80.849999999999994</v>
          </cell>
          <cell r="AH83">
            <v>0</v>
          </cell>
        </row>
        <row r="87">
          <cell r="AC87">
            <v>80.849999999999994</v>
          </cell>
          <cell r="AF87">
            <v>80.849999999999994</v>
          </cell>
          <cell r="AG87">
            <v>80.849999999999994</v>
          </cell>
          <cell r="AH87">
            <v>0</v>
          </cell>
        </row>
        <row r="88">
          <cell r="AG88">
            <v>0</v>
          </cell>
          <cell r="AH88">
            <v>0</v>
          </cell>
        </row>
        <row r="89">
          <cell r="AG89">
            <v>21721.662500000002</v>
          </cell>
          <cell r="AH89">
            <v>-21721.662500000002</v>
          </cell>
        </row>
        <row r="90">
          <cell r="AF90">
            <v>0</v>
          </cell>
          <cell r="AG90">
            <v>0</v>
          </cell>
          <cell r="AH90">
            <v>0</v>
          </cell>
        </row>
        <row r="92">
          <cell r="AB92">
            <v>64.162999999999997</v>
          </cell>
          <cell r="AC92">
            <v>42.3</v>
          </cell>
          <cell r="AE92">
            <v>42.3</v>
          </cell>
          <cell r="AF92">
            <v>106.46299999999999</v>
          </cell>
          <cell r="AG92">
            <v>106.46299999999999</v>
          </cell>
          <cell r="AH92">
            <v>0</v>
          </cell>
          <cell r="AI92">
            <v>-64.162999999999997</v>
          </cell>
        </row>
        <row r="94">
          <cell r="AB94">
            <v>-330.99500704000002</v>
          </cell>
          <cell r="AC94">
            <v>1464.9</v>
          </cell>
          <cell r="AD94">
            <v>452.93700000000001</v>
          </cell>
          <cell r="AE94">
            <v>1011.9630000000001</v>
          </cell>
          <cell r="AF94">
            <v>1038.53399296</v>
          </cell>
          <cell r="AG94">
            <v>4352.5524599999981</v>
          </cell>
          <cell r="AH94">
            <v>26.570992959999955</v>
          </cell>
        </row>
        <row r="95">
          <cell r="AB95">
            <v>-330.99500704000002</v>
          </cell>
          <cell r="AC95">
            <v>147</v>
          </cell>
          <cell r="AD95">
            <v>72.953000000000003</v>
          </cell>
          <cell r="AE95">
            <v>74.046999999999997</v>
          </cell>
          <cell r="AF95">
            <v>71.217992959999975</v>
          </cell>
          <cell r="AG95">
            <v>74.046999999999997</v>
          </cell>
          <cell r="AH95">
            <v>-2.8290070400000218</v>
          </cell>
          <cell r="AI95">
            <v>0</v>
          </cell>
        </row>
        <row r="96">
          <cell r="AB96">
            <v>0</v>
          </cell>
          <cell r="AC96">
            <v>1317.9</v>
          </cell>
          <cell r="AD96">
            <v>379.98400000000004</v>
          </cell>
          <cell r="AE96">
            <v>937.91600000000005</v>
          </cell>
          <cell r="AF96">
            <v>967.31600000000003</v>
          </cell>
          <cell r="AG96">
            <v>937.91600000000005</v>
          </cell>
          <cell r="AH96">
            <v>29.399999999999977</v>
          </cell>
          <cell r="AI96">
            <v>0</v>
          </cell>
        </row>
        <row r="97">
          <cell r="AB97">
            <v>0</v>
          </cell>
          <cell r="AC97">
            <v>0</v>
          </cell>
          <cell r="AE97">
            <v>0</v>
          </cell>
          <cell r="AF97">
            <v>0</v>
          </cell>
          <cell r="AG97">
            <v>3340.5894599999983</v>
          </cell>
          <cell r="AH97">
            <v>0</v>
          </cell>
        </row>
        <row r="98">
          <cell r="AB98">
            <v>-412.5</v>
          </cell>
          <cell r="AC98">
            <v>0</v>
          </cell>
          <cell r="AD98">
            <v>-13.448</v>
          </cell>
          <cell r="AE98">
            <v>13.448</v>
          </cell>
          <cell r="AF98">
            <v>47.948</v>
          </cell>
          <cell r="AG98">
            <v>914.43743999999992</v>
          </cell>
          <cell r="AH98">
            <v>0</v>
          </cell>
        </row>
        <row r="99">
          <cell r="AB99">
            <v>-14.6</v>
          </cell>
          <cell r="AD99">
            <v>-13.448</v>
          </cell>
          <cell r="AE99">
            <v>13.448</v>
          </cell>
          <cell r="AF99">
            <v>13.448</v>
          </cell>
          <cell r="AG99">
            <v>13.448</v>
          </cell>
          <cell r="AH99">
            <v>0</v>
          </cell>
          <cell r="AI99">
            <v>0</v>
          </cell>
        </row>
        <row r="100">
          <cell r="AB100">
            <v>-397.9</v>
          </cell>
          <cell r="AE100">
            <v>0</v>
          </cell>
          <cell r="AF100">
            <v>34.5</v>
          </cell>
          <cell r="AG100">
            <v>34.5</v>
          </cell>
          <cell r="AH100">
            <v>0</v>
          </cell>
        </row>
        <row r="101">
          <cell r="AG101">
            <v>866.48943999999995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ob"/>
    </sheetNames>
    <sheetDataSet>
      <sheetData sheetId="0" refreshError="1">
        <row r="47">
          <cell r="L47">
            <v>108640206</v>
          </cell>
          <cell r="M47">
            <v>132825157</v>
          </cell>
          <cell r="N47">
            <v>159184581</v>
          </cell>
          <cell r="O47">
            <v>186403084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 (2)"/>
      <sheetName val="extraordina (2)"/>
      <sheetName val="extraordina (constantes 2002)"/>
      <sheetName val="extraordinainicial"/>
      <sheetName val="extraorsin-inver"/>
      <sheetName val="extraordina"/>
      <sheetName val="98-2002"/>
      <sheetName val="cua2planfinanciero"/>
      <sheetName val="02-03"/>
      <sheetName val="Supuestos"/>
      <sheetName val="cua2conincrem"/>
      <sheetName val="cuadro10 real"/>
      <sheetName val="resto"/>
      <sheetName val="araña"/>
      <sheetName val="sector-ok"/>
      <sheetName val="inver03"/>
      <sheetName val="cua2amortiz"/>
      <sheetName val="cua2abr16"/>
      <sheetName val="cua2sin militar"/>
      <sheetName val="indirectos"/>
      <sheetName val="secciones"/>
      <sheetName val="cua2sinincrem (2)"/>
      <sheetName val="shirley"/>
      <sheetName val="gg-defensa"/>
      <sheetName val="Vf2001"/>
      <sheetName val="VF2002"/>
      <sheetName val="defensa-ok"/>
      <sheetName val="rama-ok"/>
      <sheetName val="gg-ok"/>
      <sheetName val="deuda-ok"/>
      <sheetName val="resu-ok"/>
      <sheetName val="cua2militok"/>
      <sheetName val="Supuestosdef"/>
      <sheetName val="98_2002"/>
      <sheetName val="resu-cta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IROS SITUAD.FISCAL- 2000"/>
      <sheetName val="GIROS SITUADO FISCAL - 2001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0 Y 2001- PRESUPUESTO"/>
      <sheetName val="SITUAD. FISC.FEC 96-01-PRESUPU 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SITUADO FISCAL 1993 A 1998"/>
      <sheetName val="RESUMEN 1996 A 2001 (2)"/>
      <sheetName val="RESUMEN 1996 A 2001"/>
      <sheetName val="SITUADO FISCAL 2001"/>
      <sheetName val="SITUADO FISCAL AFORADO"/>
      <sheetName val="VALOR UN PUNTO 200-9%-2,5%  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-ACTUAL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VALOR PUNTO 2001-9%-8.75-2,5%  "/>
      <sheetName val="98-2002"/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 FISCAL Y FEC 1996 A 2002"/>
      <sheetName val="RECURSOS FEC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O FISCAL Y FEC 2001"/>
      <sheetName val="COMPROMISOS Y PAGOS SGP 2002"/>
      <sheetName val="COSTOS 2001-VERSION DGP-SEPTIEM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Distribuc.SGP Municipios 2002"/>
      <sheetName val="Prestserv-MEN-Proyect.IPC Re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OFMI"/>
      <sheetName val="PAGOS VIGENCIA t"/>
      <sheetName val="PAGORES"/>
      <sheetName val="SPC"/>
      <sheetName val="VIGN"/>
      <sheetName val="DATOS"/>
      <sheetName val="RUBRO LEY"/>
    </sheetNames>
    <sheetDataSet>
      <sheetData sheetId="0" refreshError="1">
        <row r="1">
          <cell r="A1" t="str">
            <v>PAGOS POR NUMERALES CON RECURSOS NACION</v>
          </cell>
          <cell r="P1" t="str">
            <v>PAGOS POR NUMERALES CON RECURSOS NACION</v>
          </cell>
        </row>
        <row r="2">
          <cell r="A2" t="str">
            <v>Clasificación FMI</v>
          </cell>
          <cell r="P2" t="str">
            <v>Clasificación FMI</v>
          </cell>
        </row>
        <row r="3">
          <cell r="A3" t="str">
            <v>Millones de pesos</v>
          </cell>
          <cell r="P3" t="str">
            <v>Participación porcentual en el PIB</v>
          </cell>
        </row>
        <row r="6">
          <cell r="A6" t="str">
            <v>CONCEPTOS</v>
          </cell>
          <cell r="D6" t="str">
            <v>1990</v>
          </cell>
          <cell r="E6" t="str">
            <v>1991</v>
          </cell>
          <cell r="F6" t="str">
            <v>1992</v>
          </cell>
          <cell r="G6" t="str">
            <v>1993</v>
          </cell>
          <cell r="H6" t="str">
            <v>1994</v>
          </cell>
          <cell r="I6" t="str">
            <v>1995</v>
          </cell>
          <cell r="J6" t="str">
            <v>1996</v>
          </cell>
          <cell r="K6" t="str">
            <v>1997</v>
          </cell>
          <cell r="L6" t="str">
            <v>1998</v>
          </cell>
          <cell r="P6" t="str">
            <v>CONCEPTOS</v>
          </cell>
          <cell r="S6" t="str">
            <v>1990</v>
          </cell>
          <cell r="T6" t="str">
            <v>1991</v>
          </cell>
          <cell r="U6" t="str">
            <v>1992</v>
          </cell>
          <cell r="V6" t="str">
            <v>1993</v>
          </cell>
          <cell r="W6" t="str">
            <v>1994</v>
          </cell>
          <cell r="X6" t="str">
            <v>1995</v>
          </cell>
          <cell r="Y6" t="str">
            <v>1996</v>
          </cell>
          <cell r="Z6" t="str">
            <v>1997</v>
          </cell>
          <cell r="AA6" t="str">
            <v>1998</v>
          </cell>
        </row>
        <row r="9">
          <cell r="A9" t="str">
            <v>FUNCIONAMIENTO</v>
          </cell>
          <cell r="D9">
            <v>1514171.5079999999</v>
          </cell>
          <cell r="E9">
            <v>2042977.54</v>
          </cell>
          <cell r="F9">
            <v>2840041.1519999998</v>
          </cell>
          <cell r="G9">
            <v>4359295.9340000004</v>
          </cell>
          <cell r="H9">
            <v>6348478.9809999987</v>
          </cell>
          <cell r="I9">
            <v>8416455.5750610009</v>
          </cell>
          <cell r="J9">
            <v>10744325.71397927</v>
          </cell>
          <cell r="K9">
            <v>13479247.99776217</v>
          </cell>
          <cell r="L9">
            <v>18614618.366270654</v>
          </cell>
          <cell r="P9" t="str">
            <v>FUNCIONAMIENTO</v>
          </cell>
          <cell r="S9">
            <v>10.00992620994665</v>
          </cell>
          <cell r="T9">
            <v>10.099689630110003</v>
          </cell>
          <cell r="U9">
            <v>10.823009552577551</v>
          </cell>
          <cell r="V9">
            <v>13.154773506714696</v>
          </cell>
          <cell r="W9">
            <v>14.563491641442578</v>
          </cell>
          <cell r="X9">
            <v>14.792463841724823</v>
          </cell>
          <cell r="Y9">
            <v>14.838791327562923</v>
          </cell>
          <cell r="Z9">
            <v>14.988418185388378</v>
          </cell>
          <cell r="AA9">
            <v>17.078168629258041</v>
          </cell>
        </row>
        <row r="10">
          <cell r="A10" t="str">
            <v>1.</v>
          </cell>
          <cell r="B10" t="str">
            <v>SERVICIOS PERSONALES</v>
          </cell>
          <cell r="D10">
            <v>452281.84499999997</v>
          </cell>
          <cell r="E10">
            <v>570378.91799999995</v>
          </cell>
          <cell r="F10">
            <v>786919.03299999994</v>
          </cell>
          <cell r="G10">
            <v>1168875.811</v>
          </cell>
          <cell r="H10">
            <v>1624297.6979999999</v>
          </cell>
          <cell r="I10">
            <v>2079844.530424</v>
          </cell>
          <cell r="J10">
            <v>2552417.1840965501</v>
          </cell>
          <cell r="K10">
            <v>3822362.5809934139</v>
          </cell>
          <cell r="L10">
            <v>4103822.4998498741</v>
          </cell>
          <cell r="P10" t="str">
            <v>1.</v>
          </cell>
          <cell r="Q10" t="str">
            <v>SERVICIOS PERSONALES</v>
          </cell>
          <cell r="S10">
            <v>2.9899571287855244</v>
          </cell>
          <cell r="T10">
            <v>2.8197324398181896</v>
          </cell>
          <cell r="U10">
            <v>2.9988411278007034</v>
          </cell>
          <cell r="V10">
            <v>3.5272431108097497</v>
          </cell>
          <cell r="W10">
            <v>3.7261596074956627</v>
          </cell>
          <cell r="X10">
            <v>3.6554609880992781</v>
          </cell>
          <cell r="Y10">
            <v>3.525096593676063</v>
          </cell>
          <cell r="Z10">
            <v>4.2503238184816574</v>
          </cell>
          <cell r="AA10">
            <v>3.7650931809579053</v>
          </cell>
        </row>
        <row r="11">
          <cell r="B11" t="str">
            <v>1.1.</v>
          </cell>
          <cell r="C11" t="str">
            <v>Vigencia</v>
          </cell>
          <cell r="D11">
            <v>448435.77999999997</v>
          </cell>
          <cell r="E11">
            <v>561895</v>
          </cell>
          <cell r="F11">
            <v>780872.06299999997</v>
          </cell>
          <cell r="G11">
            <v>1155639.1529999999</v>
          </cell>
          <cell r="H11">
            <v>1614299.4</v>
          </cell>
          <cell r="I11">
            <v>2058168.3357800001</v>
          </cell>
          <cell r="J11">
            <v>2533434</v>
          </cell>
          <cell r="K11">
            <v>3720242.9032626296</v>
          </cell>
          <cell r="L11">
            <v>4025801.5790410009</v>
          </cell>
          <cell r="Q11" t="str">
            <v>1.1.</v>
          </cell>
          <cell r="R11" t="str">
            <v>Vigencia</v>
          </cell>
          <cell r="S11">
            <v>2.964531457621292</v>
          </cell>
          <cell r="T11">
            <v>2.7777912353900178</v>
          </cell>
          <cell r="U11">
            <v>2.9757969497161496</v>
          </cell>
          <cell r="V11">
            <v>3.4872996794364015</v>
          </cell>
          <cell r="W11">
            <v>3.7032233845377793</v>
          </cell>
          <cell r="X11">
            <v>3.6173636771067899</v>
          </cell>
          <cell r="Y11">
            <v>3.4988792660335366</v>
          </cell>
          <cell r="Z11">
            <v>4.1367705672142128</v>
          </cell>
          <cell r="AA11">
            <v>3.6935121033356908</v>
          </cell>
        </row>
        <row r="12">
          <cell r="B12" t="str">
            <v>1.2.</v>
          </cell>
          <cell r="C12" t="str">
            <v>Reservas de apropiación</v>
          </cell>
          <cell r="D12">
            <v>858.06499999999994</v>
          </cell>
          <cell r="E12">
            <v>974</v>
          </cell>
          <cell r="F12">
            <v>445.137</v>
          </cell>
          <cell r="G12">
            <v>4114.1580000000004</v>
          </cell>
          <cell r="H12">
            <v>4524.2</v>
          </cell>
          <cell r="I12">
            <v>8374.0679999999993</v>
          </cell>
          <cell r="J12">
            <v>4569.7269999999999</v>
          </cell>
          <cell r="K12">
            <v>6443.6396408199998</v>
          </cell>
          <cell r="L12">
            <v>9822.3828690355003</v>
          </cell>
          <cell r="Q12" t="str">
            <v>1.2.</v>
          </cell>
          <cell r="R12" t="str">
            <v>Reservas de apropiación</v>
          </cell>
          <cell r="S12">
            <v>5.6725194523590729E-3</v>
          </cell>
          <cell r="T12">
            <v>4.8150787304921333E-3</v>
          </cell>
          <cell r="U12">
            <v>1.6963564066010104E-3</v>
          </cell>
          <cell r="V12">
            <v>1.2415036161855195E-2</v>
          </cell>
          <cell r="W12">
            <v>1.0378572423632085E-2</v>
          </cell>
          <cell r="X12">
            <v>1.4717964943009525E-2</v>
          </cell>
          <cell r="Y12">
            <v>6.3111662082902635E-3</v>
          </cell>
          <cell r="Z12">
            <v>7.1650855884979759E-3</v>
          </cell>
          <cell r="AA12">
            <v>9.0116438423728604E-3</v>
          </cell>
        </row>
        <row r="13">
          <cell r="B13" t="str">
            <v>1.3.</v>
          </cell>
          <cell r="C13" t="str">
            <v>Reservas de Tesorería</v>
          </cell>
          <cell r="D13">
            <v>1389.0060000000001</v>
          </cell>
          <cell r="E13">
            <v>2988</v>
          </cell>
          <cell r="F13">
            <v>7509.9179999999997</v>
          </cell>
          <cell r="G13">
            <v>5601.8329999999996</v>
          </cell>
          <cell r="H13">
            <v>9122.5</v>
          </cell>
          <cell r="I13">
            <v>5474.098</v>
          </cell>
          <cell r="J13">
            <v>13302.126644</v>
          </cell>
          <cell r="K13">
            <v>14413.457096550001</v>
          </cell>
          <cell r="L13">
            <v>95676.038089963811</v>
          </cell>
          <cell r="Q13" t="str">
            <v>1.3.</v>
          </cell>
          <cell r="R13" t="str">
            <v>Reservas de Tesorería</v>
          </cell>
          <cell r="S13">
            <v>9.18247866355517E-3</v>
          </cell>
          <cell r="T13">
            <v>1.4771514627012828E-2</v>
          </cell>
          <cell r="U13">
            <v>2.8619273419976873E-2</v>
          </cell>
          <cell r="V13">
            <v>1.6904299559636207E-2</v>
          </cell>
          <cell r="W13">
            <v>2.09271311910578E-2</v>
          </cell>
          <cell r="X13">
            <v>9.6210805141059962E-3</v>
          </cell>
          <cell r="Y13">
            <v>1.8371323314064575E-2</v>
          </cell>
          <cell r="Z13">
            <v>1.6027223662337199E-2</v>
          </cell>
          <cell r="AA13">
            <v>8.7778942341382823E-2</v>
          </cell>
        </row>
        <row r="14">
          <cell r="B14" t="str">
            <v>1.4.</v>
          </cell>
          <cell r="C14" t="str">
            <v>Deuda Flotante</v>
          </cell>
          <cell r="D14">
            <v>1598.9939999999999</v>
          </cell>
          <cell r="E14">
            <v>4521.9179999999997</v>
          </cell>
          <cell r="F14">
            <v>-1908.085</v>
          </cell>
          <cell r="G14">
            <v>3520.6670000000004</v>
          </cell>
          <cell r="H14">
            <v>-3648.402</v>
          </cell>
          <cell r="I14">
            <v>7828.028644</v>
          </cell>
          <cell r="J14">
            <v>1111.3304525500007</v>
          </cell>
          <cell r="K14">
            <v>81262.580993413809</v>
          </cell>
          <cell r="L14">
            <v>-27477.500150126158</v>
          </cell>
          <cell r="Q14" t="str">
            <v>1.4.</v>
          </cell>
          <cell r="R14" t="str">
            <v>Deuda Flotante</v>
          </cell>
          <cell r="S14">
            <v>1.0570673048318536E-2</v>
          </cell>
          <cell r="T14">
            <v>2.2354611070666865E-2</v>
          </cell>
          <cell r="U14">
            <v>-7.2714517420238902E-3</v>
          </cell>
          <cell r="V14">
            <v>1.0624095651856406E-2</v>
          </cell>
          <cell r="W14">
            <v>-8.36948065680654E-3</v>
          </cell>
          <cell r="X14">
            <v>1.3758265535372582E-2</v>
          </cell>
          <cell r="Y14">
            <v>1.5348381201716185E-3</v>
          </cell>
          <cell r="Z14">
            <v>9.0360942016608936E-2</v>
          </cell>
          <cell r="AA14">
            <v>-2.5209508561540958E-2</v>
          </cell>
        </row>
        <row r="15">
          <cell r="A15" t="str">
            <v>2.</v>
          </cell>
          <cell r="B15" t="str">
            <v>GASTOS GENERALES</v>
          </cell>
          <cell r="D15">
            <v>88229.286999999997</v>
          </cell>
          <cell r="E15">
            <v>135133.66399999999</v>
          </cell>
          <cell r="F15">
            <v>221513.60000000001</v>
          </cell>
          <cell r="G15">
            <v>331820.55400000006</v>
          </cell>
          <cell r="H15">
            <v>496726.674</v>
          </cell>
          <cell r="I15">
            <v>658657.75230500009</v>
          </cell>
          <cell r="J15">
            <v>746841.81881257007</v>
          </cell>
          <cell r="K15">
            <v>923741.25538861135</v>
          </cell>
          <cell r="L15">
            <v>1064141.5849549375</v>
          </cell>
          <cell r="P15" t="str">
            <v>2.</v>
          </cell>
          <cell r="Q15" t="str">
            <v>GASTOS GENERALES</v>
          </cell>
          <cell r="S15">
            <v>0.58326857146634759</v>
          </cell>
          <cell r="T15">
            <v>0.66804849209432293</v>
          </cell>
          <cell r="U15">
            <v>0.84415812325026574</v>
          </cell>
          <cell r="V15">
            <v>1.0013140421823434</v>
          </cell>
          <cell r="W15">
            <v>1.1394973168425102</v>
          </cell>
          <cell r="X15">
            <v>1.157633507139713</v>
          </cell>
          <cell r="Y15">
            <v>1.0314495482614019</v>
          </cell>
          <cell r="Z15">
            <v>1.0271656277233547</v>
          </cell>
          <cell r="AA15">
            <v>0.97630738786439764</v>
          </cell>
        </row>
        <row r="16">
          <cell r="B16" t="str">
            <v>2.1.</v>
          </cell>
          <cell r="C16" t="str">
            <v>Vigencia</v>
          </cell>
          <cell r="D16">
            <v>60562.438000000002</v>
          </cell>
          <cell r="E16">
            <v>112505</v>
          </cell>
          <cell r="F16">
            <v>176720.44200000001</v>
          </cell>
          <cell r="G16">
            <v>258642.916</v>
          </cell>
          <cell r="H16">
            <v>399005.9</v>
          </cell>
          <cell r="I16">
            <v>508771.81699999998</v>
          </cell>
          <cell r="J16">
            <v>567045.63896799996</v>
          </cell>
          <cell r="K16">
            <v>675253.51317078003</v>
          </cell>
          <cell r="L16">
            <v>770641.77358200005</v>
          </cell>
          <cell r="Q16" t="str">
            <v>2.1.</v>
          </cell>
          <cell r="R16" t="str">
            <v>Vigencia</v>
          </cell>
          <cell r="S16">
            <v>0.40036781320446624</v>
          </cell>
          <cell r="T16">
            <v>0.55618114227311855</v>
          </cell>
          <cell r="U16">
            <v>0.67345750626001044</v>
          </cell>
          <cell r="V16">
            <v>0.78049048071262106</v>
          </cell>
          <cell r="W16">
            <v>0.91532461664084308</v>
          </cell>
          <cell r="X16">
            <v>0.89419930272804793</v>
          </cell>
          <cell r="Y16">
            <v>0.78313633948224948</v>
          </cell>
          <cell r="Z16">
            <v>0.75085657881185952</v>
          </cell>
          <cell r="AA16">
            <v>0.7070330373160727</v>
          </cell>
        </row>
        <row r="17">
          <cell r="B17" t="str">
            <v>2.2.</v>
          </cell>
          <cell r="C17" t="str">
            <v>Reservas de apropiación</v>
          </cell>
          <cell r="D17">
            <v>10424.849</v>
          </cell>
          <cell r="E17">
            <v>12493</v>
          </cell>
          <cell r="F17">
            <v>24202.214</v>
          </cell>
          <cell r="G17">
            <v>44751.06</v>
          </cell>
          <cell r="H17">
            <v>77700.800000000003</v>
          </cell>
          <cell r="I17">
            <v>67560.148344000001</v>
          </cell>
          <cell r="J17">
            <v>52550.792460999997</v>
          </cell>
          <cell r="K17">
            <v>65501.099445650005</v>
          </cell>
          <cell r="L17">
            <v>94194.583645818668</v>
          </cell>
          <cell r="Q17" t="str">
            <v>2.2.</v>
          </cell>
          <cell r="R17" t="str">
            <v>Reservas de apropiación</v>
          </cell>
          <cell r="S17">
            <v>6.891687545862614E-2</v>
          </cell>
          <cell r="T17">
            <v>6.1760552956918097E-2</v>
          </cell>
          <cell r="U17">
            <v>9.2231337257582854E-2</v>
          </cell>
          <cell r="V17">
            <v>0.13504246268163533</v>
          </cell>
          <cell r="W17">
            <v>0.17824662485614076</v>
          </cell>
          <cell r="X17">
            <v>0.11874132080985193</v>
          </cell>
          <cell r="Y17">
            <v>7.2576936346249551E-2</v>
          </cell>
          <cell r="Z17">
            <v>7.2834765727072079E-2</v>
          </cell>
          <cell r="AA17">
            <v>8.6419767078379922E-2</v>
          </cell>
        </row>
        <row r="18">
          <cell r="B18" t="str">
            <v>2.3.</v>
          </cell>
          <cell r="C18" t="str">
            <v>Reservas de Tesorería</v>
          </cell>
          <cell r="D18">
            <v>7626.5989999999993</v>
          </cell>
          <cell r="E18">
            <v>17242</v>
          </cell>
          <cell r="F18">
            <v>10135.664000000001</v>
          </cell>
          <cell r="G18">
            <v>20590.944</v>
          </cell>
          <cell r="H18">
            <v>28426.578000000001</v>
          </cell>
          <cell r="I18">
            <v>20019.974000000002</v>
          </cell>
          <cell r="J18">
            <v>82325.786961000005</v>
          </cell>
          <cell r="K18">
            <v>127245.38738357001</v>
          </cell>
          <cell r="L18">
            <v>182986.6427721814</v>
          </cell>
          <cell r="Q18" t="str">
            <v>2.3.</v>
          </cell>
          <cell r="R18" t="str">
            <v>Reservas de Tesorería</v>
          </cell>
          <cell r="S18">
            <v>5.0418128210382961E-2</v>
          </cell>
          <cell r="T18">
            <v>8.5237769477561981E-2</v>
          </cell>
          <cell r="U18">
            <v>3.8625633370299985E-2</v>
          </cell>
          <cell r="V18">
            <v>6.2135998269083316E-2</v>
          </cell>
          <cell r="W18">
            <v>6.5210931994391624E-2</v>
          </cell>
          <cell r="X18">
            <v>3.5186396323980441E-2</v>
          </cell>
          <cell r="Y18">
            <v>0.11369863555069402</v>
          </cell>
          <cell r="Z18">
            <v>0.14149209797040049</v>
          </cell>
          <cell r="AA18">
            <v>0.16788293376068872</v>
          </cell>
        </row>
        <row r="19">
          <cell r="B19" t="str">
            <v>2.4.</v>
          </cell>
          <cell r="C19" t="str">
            <v>Deuda Flotante</v>
          </cell>
          <cell r="D19">
            <v>9615.4010000000017</v>
          </cell>
          <cell r="E19">
            <v>-7106.3359999999993</v>
          </cell>
          <cell r="F19">
            <v>10455.279999999999</v>
          </cell>
          <cell r="G19">
            <v>7835.6340000000018</v>
          </cell>
          <cell r="H19">
            <v>-8406.6039999999994</v>
          </cell>
          <cell r="I19">
            <v>62305.812961000003</v>
          </cell>
          <cell r="J19">
            <v>44919.600422570002</v>
          </cell>
          <cell r="K19">
            <v>55741.255388611389</v>
          </cell>
          <cell r="L19">
            <v>16318.584954937338</v>
          </cell>
          <cell r="Q19" t="str">
            <v>2.4.</v>
          </cell>
          <cell r="R19" t="str">
            <v>Deuda Flotante</v>
          </cell>
          <cell r="S19">
            <v>6.3565754592872212E-2</v>
          </cell>
          <cell r="T19">
            <v>-3.5130972613275711E-2</v>
          </cell>
          <cell r="U19">
            <v>3.9843646362372503E-2</v>
          </cell>
          <cell r="V19">
            <v>2.3645100519003422E-2</v>
          </cell>
          <cell r="W19">
            <v>-1.9284856648865034E-2</v>
          </cell>
          <cell r="X19">
            <v>0.10950648727783278</v>
          </cell>
          <cell r="Y19">
            <v>6.2037636882208674E-2</v>
          </cell>
          <cell r="Z19">
            <v>6.1982185214022795E-2</v>
          </cell>
          <cell r="AA19">
            <v>1.4971649709256303E-2</v>
          </cell>
        </row>
        <row r="20">
          <cell r="A20" t="str">
            <v>3.</v>
          </cell>
          <cell r="B20" t="str">
            <v>TRANSFERENCIAS</v>
          </cell>
          <cell r="D20">
            <v>973660.37599999993</v>
          </cell>
          <cell r="E20">
            <v>1337464.9580000001</v>
          </cell>
          <cell r="F20">
            <v>1831608.5190000001</v>
          </cell>
          <cell r="G20">
            <v>2858599.5690000001</v>
          </cell>
          <cell r="H20">
            <v>4227454.6089999992</v>
          </cell>
          <cell r="I20">
            <v>5677953.2923320001</v>
          </cell>
          <cell r="J20">
            <v>7445066.7110701501</v>
          </cell>
          <cell r="K20">
            <v>8733144.1613801438</v>
          </cell>
          <cell r="L20">
            <v>13446654.281465843</v>
          </cell>
          <cell r="P20" t="str">
            <v>3.</v>
          </cell>
          <cell r="Q20" t="str">
            <v>TRANSFERENCIAS</v>
          </cell>
          <cell r="S20">
            <v>6.4367005096947771</v>
          </cell>
          <cell r="T20">
            <v>6.6119086981974897</v>
          </cell>
          <cell r="U20">
            <v>6.9800103015265833</v>
          </cell>
          <cell r="V20">
            <v>8.6262163537226026</v>
          </cell>
          <cell r="W20">
            <v>9.6978347171044064</v>
          </cell>
          <cell r="X20">
            <v>9.9793693464858304</v>
          </cell>
          <cell r="Y20">
            <v>10.282245185625456</v>
          </cell>
          <cell r="Z20">
            <v>9.7109287391833643</v>
          </cell>
          <cell r="AA20">
            <v>12.336768060435739</v>
          </cell>
        </row>
        <row r="21">
          <cell r="B21" t="str">
            <v>3.1.</v>
          </cell>
          <cell r="C21" t="str">
            <v>Vigencia</v>
          </cell>
          <cell r="D21">
            <v>916032.97599999991</v>
          </cell>
          <cell r="E21">
            <v>1191613</v>
          </cell>
          <cell r="F21">
            <v>1764629.9180000001</v>
          </cell>
          <cell r="G21">
            <v>2728808.7370000002</v>
          </cell>
          <cell r="H21">
            <v>4015879</v>
          </cell>
          <cell r="I21">
            <v>5203311.62</v>
          </cell>
          <cell r="J21">
            <v>6804539.1954640001</v>
          </cell>
          <cell r="K21">
            <v>7561255.3762968201</v>
          </cell>
          <cell r="L21">
            <v>11980966.199272001</v>
          </cell>
          <cell r="Q21" t="str">
            <v>3.1.</v>
          </cell>
          <cell r="R21" t="str">
            <v>Vigencia</v>
          </cell>
          <cell r="S21">
            <v>6.0557357255713402</v>
          </cell>
          <cell r="T21">
            <v>5.8908731121949929</v>
          </cell>
          <cell r="U21">
            <v>6.7247639865459741</v>
          </cell>
          <cell r="V21">
            <v>8.2345547129306667</v>
          </cell>
          <cell r="W21">
            <v>9.2124775752714729</v>
          </cell>
          <cell r="X21">
            <v>9.1451559756517522</v>
          </cell>
          <cell r="Y21">
            <v>9.3976243730531408</v>
          </cell>
          <cell r="Z21">
            <v>8.4078323661133165</v>
          </cell>
          <cell r="AA21">
            <v>10.992057804599581</v>
          </cell>
        </row>
        <row r="22">
          <cell r="B22" t="str">
            <v>3.2.</v>
          </cell>
          <cell r="C22" t="str">
            <v>Reservas de apropiación</v>
          </cell>
          <cell r="D22">
            <v>27937.4</v>
          </cell>
          <cell r="E22">
            <v>67827</v>
          </cell>
          <cell r="F22">
            <v>44092.851999999999</v>
          </cell>
          <cell r="G22">
            <v>61973.756000000001</v>
          </cell>
          <cell r="H22">
            <v>25414.799999999999</v>
          </cell>
          <cell r="I22">
            <v>128370.81544999999</v>
          </cell>
          <cell r="J22">
            <v>142737.45243100001</v>
          </cell>
          <cell r="K22">
            <v>123754.56052803001</v>
          </cell>
          <cell r="L22">
            <v>855038.81017270719</v>
          </cell>
          <cell r="Q22" t="str">
            <v>3.2.</v>
          </cell>
          <cell r="R22" t="str">
            <v>Reservas de apropiación</v>
          </cell>
          <cell r="S22">
            <v>0.18468932417513403</v>
          </cell>
          <cell r="T22">
            <v>0.3353104158655954</v>
          </cell>
          <cell r="U22">
            <v>0.16803184632036916</v>
          </cell>
          <cell r="V22">
            <v>0.18701431054081794</v>
          </cell>
          <cell r="W22">
            <v>5.8301874902109703E-2</v>
          </cell>
          <cell r="X22">
            <v>0.22561999275604708</v>
          </cell>
          <cell r="Y22">
            <v>0.19713207953997386</v>
          </cell>
          <cell r="Z22">
            <v>0.13761042944317223</v>
          </cell>
          <cell r="AA22">
            <v>0.7844639464190738</v>
          </cell>
        </row>
        <row r="23">
          <cell r="B23" t="str">
            <v>3.3.</v>
          </cell>
          <cell r="C23" t="str">
            <v>Reservas de Tesorería</v>
          </cell>
          <cell r="D23">
            <v>75494</v>
          </cell>
          <cell r="E23">
            <v>29690</v>
          </cell>
          <cell r="F23">
            <v>78024.957999999999</v>
          </cell>
          <cell r="G23">
            <v>22885.749</v>
          </cell>
          <cell r="H23">
            <v>67817.076000000001</v>
          </cell>
          <cell r="I23">
            <v>186160.80899999998</v>
          </cell>
          <cell r="J23">
            <v>346270.85688199999</v>
          </cell>
          <cell r="K23">
            <v>497790.06317515002</v>
          </cell>
          <cell r="L23">
            <v>1048134.2245552937</v>
          </cell>
          <cell r="Q23" t="str">
            <v>3.3.</v>
          </cell>
          <cell r="R23" t="str">
            <v>Reservas de Tesorería</v>
          </cell>
          <cell r="S23">
            <v>0.4990777896038131</v>
          </cell>
          <cell r="T23">
            <v>0.14677585986479616</v>
          </cell>
          <cell r="U23">
            <v>0.29734247518870538</v>
          </cell>
          <cell r="V23">
            <v>6.906088716722629E-2</v>
          </cell>
          <cell r="W23">
            <v>0.1555732361135585</v>
          </cell>
          <cell r="X23">
            <v>0.32718963598388406</v>
          </cell>
          <cell r="Y23">
            <v>0.47822833418044275</v>
          </cell>
          <cell r="Z23">
            <v>0.55352387882756815</v>
          </cell>
          <cell r="AA23">
            <v>0.96162127425006882</v>
          </cell>
        </row>
        <row r="24">
          <cell r="B24" t="str">
            <v>3.4.</v>
          </cell>
          <cell r="C24" t="str">
            <v>Deuda Flotante</v>
          </cell>
          <cell r="D24">
            <v>-45804</v>
          </cell>
          <cell r="E24">
            <v>48334.957999999999</v>
          </cell>
          <cell r="F24">
            <v>-55139.209000000003</v>
          </cell>
          <cell r="G24">
            <v>44931.327000000005</v>
          </cell>
          <cell r="H24">
            <v>118343.73299999998</v>
          </cell>
          <cell r="I24">
            <v>160110.04788200001</v>
          </cell>
          <cell r="J24">
            <v>151519.20629315003</v>
          </cell>
          <cell r="K24">
            <v>550344.1613801436</v>
          </cell>
          <cell r="L24">
            <v>-437484.9525341579</v>
          </cell>
          <cell r="Q24" t="str">
            <v>3.4.</v>
          </cell>
          <cell r="R24" t="str">
            <v>Deuda Flotante</v>
          </cell>
          <cell r="S24">
            <v>-0.30280232965550979</v>
          </cell>
          <cell r="T24">
            <v>0.23894931027210534</v>
          </cell>
          <cell r="U24">
            <v>-0.21012800652846669</v>
          </cell>
          <cell r="V24">
            <v>0.13558644308389245</v>
          </cell>
          <cell r="W24">
            <v>0.27148203081726674</v>
          </cell>
          <cell r="X24">
            <v>0.28140374209414742</v>
          </cell>
          <cell r="Y24">
            <v>0.20926039885189857</v>
          </cell>
          <cell r="Z24">
            <v>0.61196206479930682</v>
          </cell>
          <cell r="AA24">
            <v>-0.40137496483298385</v>
          </cell>
        </row>
        <row r="26">
          <cell r="A26" t="str">
            <v>SERVICIO DE LA DEUDA</v>
          </cell>
          <cell r="D26">
            <v>642008.13299999991</v>
          </cell>
          <cell r="E26">
            <v>981207.84400000004</v>
          </cell>
          <cell r="F26">
            <v>1186322.27</v>
          </cell>
          <cell r="G26">
            <v>1555947.0029999998</v>
          </cell>
          <cell r="H26">
            <v>2492870.6804299997</v>
          </cell>
          <cell r="I26">
            <v>2555290.0435859999</v>
          </cell>
          <cell r="J26">
            <v>4931696.6335319998</v>
          </cell>
          <cell r="K26">
            <v>8105297.8707762575</v>
          </cell>
          <cell r="L26">
            <v>15954873.558034485</v>
          </cell>
          <cell r="P26" t="str">
            <v>SERVICIO DE LA DEUDA</v>
          </cell>
          <cell r="S26">
            <v>4.2442048364811882</v>
          </cell>
          <cell r="T26">
            <v>4.8507115193392645</v>
          </cell>
          <cell r="U26">
            <v>4.5209124000205634</v>
          </cell>
          <cell r="V26">
            <v>4.6952835326633569</v>
          </cell>
          <cell r="W26">
            <v>5.7186770919923413</v>
          </cell>
          <cell r="X26">
            <v>4.4910871610691521</v>
          </cell>
          <cell r="Y26">
            <v>6.8110758351835914</v>
          </cell>
          <cell r="Z26">
            <v>9.0127872136859288</v>
          </cell>
          <cell r="AA26">
            <v>14.637959034192823</v>
          </cell>
        </row>
        <row r="27">
          <cell r="A27" t="str">
            <v>1.</v>
          </cell>
          <cell r="B27" t="str">
            <v>INTERNA</v>
          </cell>
          <cell r="D27">
            <v>53495.635999999999</v>
          </cell>
          <cell r="E27">
            <v>317438.14600000001</v>
          </cell>
          <cell r="F27">
            <v>191249.383</v>
          </cell>
          <cell r="G27">
            <v>342860.55699999997</v>
          </cell>
          <cell r="H27">
            <v>1209860.2339999999</v>
          </cell>
          <cell r="I27">
            <v>1316512.6035509999</v>
          </cell>
          <cell r="J27">
            <v>3410773.4025599998</v>
          </cell>
          <cell r="K27">
            <v>5774404.6764245965</v>
          </cell>
          <cell r="L27">
            <v>12048979.051885806</v>
          </cell>
          <cell r="P27" t="str">
            <v>1.</v>
          </cell>
          <cell r="Q27" t="str">
            <v>INTERNA</v>
          </cell>
          <cell r="S27">
            <v>0.35365040623533223</v>
          </cell>
          <cell r="T27">
            <v>1.5692912372191545</v>
          </cell>
          <cell r="U27">
            <v>0.72882531919508009</v>
          </cell>
          <cell r="V27">
            <v>1.0346287657471622</v>
          </cell>
          <cell r="W27">
            <v>2.7754347864907527</v>
          </cell>
          <cell r="X27">
            <v>2.3138558638518121</v>
          </cell>
          <cell r="Y27">
            <v>4.7105566355215256</v>
          </cell>
          <cell r="Z27">
            <v>6.4209214101768168</v>
          </cell>
          <cell r="AA27">
            <v>11.054456879511593</v>
          </cell>
        </row>
        <row r="28">
          <cell r="B28" t="str">
            <v>1.1.</v>
          </cell>
          <cell r="C28" t="str">
            <v>Vigencia</v>
          </cell>
          <cell r="D28">
            <v>43883.635999999999</v>
          </cell>
          <cell r="E28">
            <v>303956</v>
          </cell>
          <cell r="F28">
            <v>181226.709</v>
          </cell>
          <cell r="G28">
            <v>322907.95699999999</v>
          </cell>
          <cell r="H28">
            <v>1121100.2999999998</v>
          </cell>
          <cell r="I28">
            <v>1288610.748864</v>
          </cell>
          <cell r="J28">
            <v>3407106.3435379998</v>
          </cell>
          <cell r="K28">
            <v>5204532.9409779999</v>
          </cell>
          <cell r="L28">
            <v>10199179.051885806</v>
          </cell>
          <cell r="Q28" t="str">
            <v>1.1.</v>
          </cell>
          <cell r="R28" t="str">
            <v>Vigencia</v>
          </cell>
          <cell r="S28">
            <v>0.29010713506581076</v>
          </cell>
          <cell r="T28">
            <v>1.5026407295744015</v>
          </cell>
          <cell r="U28">
            <v>0.69063027530707843</v>
          </cell>
          <cell r="V28">
            <v>0.97441905806869411</v>
          </cell>
          <cell r="W28">
            <v>2.5718183673811188</v>
          </cell>
          <cell r="X28">
            <v>2.2648165535514644</v>
          </cell>
          <cell r="Y28">
            <v>4.7054921275140549</v>
          </cell>
          <cell r="Z28">
            <v>5.7872454154681607</v>
          </cell>
          <cell r="AA28">
            <v>9.3573392857582771</v>
          </cell>
        </row>
        <row r="29">
          <cell r="B29" t="str">
            <v>1.2.</v>
          </cell>
          <cell r="C29" t="str">
            <v>Reservas de apropiación</v>
          </cell>
          <cell r="D29">
            <v>0</v>
          </cell>
          <cell r="E29">
            <v>2300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200</v>
          </cell>
          <cell r="L29">
            <v>0</v>
          </cell>
          <cell r="Q29" t="str">
            <v>1.2.</v>
          </cell>
          <cell r="R29" t="str">
            <v>Reservas de apropiación</v>
          </cell>
          <cell r="S29">
            <v>0</v>
          </cell>
          <cell r="T29">
            <v>1.137030911717855E-2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2.2239249827403964E-4</v>
          </cell>
          <cell r="AA29">
            <v>0</v>
          </cell>
        </row>
        <row r="30">
          <cell r="B30" t="str">
            <v>1.3.</v>
          </cell>
          <cell r="C30" t="str">
            <v>Reservas de Tesorería</v>
          </cell>
          <cell r="D30">
            <v>1630.654</v>
          </cell>
          <cell r="E30">
            <v>9612</v>
          </cell>
          <cell r="F30">
            <v>11182.146000000001</v>
          </cell>
          <cell r="G30">
            <v>10022.674000000001</v>
          </cell>
          <cell r="H30">
            <v>19952.599999999999</v>
          </cell>
          <cell r="I30">
            <v>88759.933999999994</v>
          </cell>
          <cell r="J30">
            <v>27901.854686999999</v>
          </cell>
          <cell r="K30">
            <v>3667.0590219999999</v>
          </cell>
          <cell r="L30">
            <v>569671.7354465964</v>
          </cell>
          <cell r="Q30" t="str">
            <v>1.3.</v>
          </cell>
          <cell r="R30" t="str">
            <v>Reservas de Tesorería</v>
          </cell>
          <cell r="S30">
            <v>1.0779971837876073E-2</v>
          </cell>
          <cell r="T30">
            <v>4.7518004884487056E-2</v>
          </cell>
          <cell r="U30">
            <v>4.2613633570446542E-2</v>
          </cell>
          <cell r="V30">
            <v>3.024479374600729E-2</v>
          </cell>
          <cell r="W30">
            <v>4.5771518531400372E-2</v>
          </cell>
          <cell r="X30">
            <v>0.15600131226016306</v>
          </cell>
          <cell r="Y30">
            <v>3.8534740138572762E-2</v>
          </cell>
          <cell r="Z30">
            <v>4.0776320861046818E-3</v>
          </cell>
          <cell r="AA30">
            <v>0.52265105681176505</v>
          </cell>
        </row>
        <row r="31">
          <cell r="B31" t="str">
            <v>1.4.</v>
          </cell>
          <cell r="C31" t="str">
            <v>Deuda Flotante</v>
          </cell>
          <cell r="D31">
            <v>7981.3459999999995</v>
          </cell>
          <cell r="E31">
            <v>1570.1460000000006</v>
          </cell>
          <cell r="F31">
            <v>-1159.4719999999998</v>
          </cell>
          <cell r="G31">
            <v>9929.9259999999977</v>
          </cell>
          <cell r="H31">
            <v>68807.334000000003</v>
          </cell>
          <cell r="I31">
            <v>-60858.079312999995</v>
          </cell>
          <cell r="J31">
            <v>-24234.795664999998</v>
          </cell>
          <cell r="K31">
            <v>566004.67642459646</v>
          </cell>
          <cell r="L31">
            <v>1280128.2645534035</v>
          </cell>
          <cell r="Q31" t="str">
            <v>1.4.</v>
          </cell>
          <cell r="R31" t="str">
            <v>Deuda Flotante</v>
          </cell>
          <cell r="S31">
            <v>5.2763299331645364E-2</v>
          </cell>
          <cell r="T31">
            <v>7.762193643087582E-3</v>
          </cell>
          <cell r="U31">
            <v>-4.418589682444924E-3</v>
          </cell>
          <cell r="V31">
            <v>2.9964913932461049E-2</v>
          </cell>
          <cell r="W31">
            <v>0.15784490057823317</v>
          </cell>
          <cell r="X31">
            <v>-0.10696200195981539</v>
          </cell>
          <cell r="Y31">
            <v>-3.3470232131102652E-2</v>
          </cell>
          <cell r="Z31">
            <v>0.62937597012427704</v>
          </cell>
          <cell r="AA31">
            <v>1.1744665369415503</v>
          </cell>
        </row>
        <row r="32">
          <cell r="A32" t="str">
            <v>2.</v>
          </cell>
          <cell r="B32" t="str">
            <v>EXTERNA</v>
          </cell>
          <cell r="D32">
            <v>588512.49699999997</v>
          </cell>
          <cell r="E32">
            <v>663769.69799999997</v>
          </cell>
          <cell r="F32">
            <v>995072.88699999999</v>
          </cell>
          <cell r="G32">
            <v>1213086.4459999998</v>
          </cell>
          <cell r="H32">
            <v>1283010.44643</v>
          </cell>
          <cell r="I32">
            <v>1238777.440035</v>
          </cell>
          <cell r="J32">
            <v>1520923.2309719999</v>
          </cell>
          <cell r="K32">
            <v>2330893.194351661</v>
          </cell>
          <cell r="L32">
            <v>3905894.5061486787</v>
          </cell>
          <cell r="P32" t="str">
            <v>2.</v>
          </cell>
          <cell r="Q32" t="str">
            <v>EXTERNA</v>
          </cell>
          <cell r="S32">
            <v>3.8905544302458566</v>
          </cell>
          <cell r="T32">
            <v>3.2814202821201093</v>
          </cell>
          <cell r="U32">
            <v>3.7920870808254832</v>
          </cell>
          <cell r="V32">
            <v>3.6606547669161946</v>
          </cell>
          <cell r="W32">
            <v>2.9432423055015895</v>
          </cell>
          <cell r="X32">
            <v>2.17723129721734</v>
          </cell>
          <cell r="Y32">
            <v>2.1005191996620658</v>
          </cell>
          <cell r="Z32">
            <v>2.5918658035091124</v>
          </cell>
          <cell r="AA32">
            <v>3.5835021546812307</v>
          </cell>
        </row>
        <row r="33">
          <cell r="B33" t="str">
            <v>2.1.</v>
          </cell>
          <cell r="C33" t="str">
            <v>Vigencia</v>
          </cell>
          <cell r="D33">
            <v>502217.49699999997</v>
          </cell>
          <cell r="E33">
            <v>622360</v>
          </cell>
          <cell r="F33">
            <v>984036.4</v>
          </cell>
          <cell r="G33">
            <v>1127655.3459999999</v>
          </cell>
          <cell r="H33">
            <v>1264475.7</v>
          </cell>
          <cell r="I33">
            <v>1227136.3594519999</v>
          </cell>
          <cell r="J33">
            <v>1479298.6209249999</v>
          </cell>
          <cell r="K33">
            <v>1924315.2899529999</v>
          </cell>
          <cell r="L33">
            <v>3722794.5061486787</v>
          </cell>
          <cell r="Q33" t="str">
            <v>2.1.</v>
          </cell>
          <cell r="R33" t="str">
            <v>Vigencia</v>
          </cell>
          <cell r="S33">
            <v>3.3200730959164919</v>
          </cell>
          <cell r="T33">
            <v>3.0767067748553227</v>
          </cell>
          <cell r="U33">
            <v>3.7500285338414789</v>
          </cell>
          <cell r="V33">
            <v>3.4028547028819336</v>
          </cell>
          <cell r="W33">
            <v>2.9007233611186236</v>
          </cell>
          <cell r="X33">
            <v>2.1567713468181622</v>
          </cell>
          <cell r="Y33">
            <v>2.0430322135988095</v>
          </cell>
          <cell r="Z33">
            <v>2.1397664239979028</v>
          </cell>
          <cell r="AA33">
            <v>3.4155152201930523</v>
          </cell>
        </row>
        <row r="34">
          <cell r="B34" t="str">
            <v>2.2.</v>
          </cell>
          <cell r="C34" t="str">
            <v>Reservas de apropiación</v>
          </cell>
          <cell r="D34">
            <v>0</v>
          </cell>
          <cell r="E34">
            <v>799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260.10000000000002</v>
          </cell>
          <cell r="L34">
            <v>0</v>
          </cell>
          <cell r="Q34" t="str">
            <v>2.2.</v>
          </cell>
          <cell r="R34" t="str">
            <v>Reservas de apropiación</v>
          </cell>
          <cell r="S34">
            <v>0</v>
          </cell>
          <cell r="T34">
            <v>3.9499465150546354E-3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2.8922144400538854E-4</v>
          </cell>
          <cell r="AA34">
            <v>0</v>
          </cell>
        </row>
        <row r="35">
          <cell r="B35" t="str">
            <v>2.3.</v>
          </cell>
          <cell r="C35" t="str">
            <v>Reservas de Tesorería</v>
          </cell>
          <cell r="D35">
            <v>18709.312999999998</v>
          </cell>
          <cell r="E35">
            <v>86295</v>
          </cell>
          <cell r="F35">
            <v>40610.697999999997</v>
          </cell>
          <cell r="G35">
            <v>11036.486999999999</v>
          </cell>
          <cell r="H35">
            <v>85431.099999999991</v>
          </cell>
          <cell r="I35">
            <v>18534.746429999999</v>
          </cell>
          <cell r="J35">
            <v>11641.080583000001</v>
          </cell>
          <cell r="K35">
            <v>41624.610047000002</v>
          </cell>
          <cell r="L35">
            <v>406317.8043986609</v>
          </cell>
          <cell r="Q35" t="str">
            <v>2.3.</v>
          </cell>
          <cell r="R35" t="str">
            <v>Reservas de Tesorería</v>
          </cell>
          <cell r="S35">
            <v>0.12368403551336377</v>
          </cell>
          <cell r="T35">
            <v>0.42660905446387953</v>
          </cell>
          <cell r="U35">
            <v>0.15476183226476081</v>
          </cell>
          <cell r="V35">
            <v>3.3304113552480176E-2</v>
          </cell>
          <cell r="W35">
            <v>0.19598003151508667</v>
          </cell>
          <cell r="X35">
            <v>3.2576013018321678E-2</v>
          </cell>
          <cell r="Y35">
            <v>1.6077283041943974E-2</v>
          </cell>
          <cell r="Z35">
            <v>4.6285005090175101E-2</v>
          </cell>
          <cell r="AA35">
            <v>0.37278035165973927</v>
          </cell>
        </row>
        <row r="36">
          <cell r="B36" t="str">
            <v>2.4.</v>
          </cell>
          <cell r="C36" t="str">
            <v>Deuda Flotante</v>
          </cell>
          <cell r="D36">
            <v>67585.687000000005</v>
          </cell>
          <cell r="E36">
            <v>-45684.302000000003</v>
          </cell>
          <cell r="F36">
            <v>-29574.210999999996</v>
          </cell>
          <cell r="G36">
            <v>74394.612999999998</v>
          </cell>
          <cell r="H36">
            <v>-66896.353569999992</v>
          </cell>
          <cell r="I36">
            <v>-6893.6658469999984</v>
          </cell>
          <cell r="J36">
            <v>29983.529463999999</v>
          </cell>
          <cell r="K36">
            <v>364693.1943516609</v>
          </cell>
          <cell r="L36">
            <v>-223217.8043986609</v>
          </cell>
          <cell r="Q36" t="str">
            <v>2.4.</v>
          </cell>
          <cell r="R36" t="str">
            <v>Deuda Flotante</v>
          </cell>
          <cell r="S36">
            <v>0.44679729881600083</v>
          </cell>
          <cell r="T36">
            <v>-0.22584549371414708</v>
          </cell>
          <cell r="U36">
            <v>-0.11270328528075639</v>
          </cell>
          <cell r="V36">
            <v>0.22449595048178086</v>
          </cell>
          <cell r="W36">
            <v>-0.15346108713212142</v>
          </cell>
          <cell r="X36">
            <v>-1.2116062619143773E-2</v>
          </cell>
          <cell r="Y36">
            <v>4.140970302131227E-2</v>
          </cell>
          <cell r="Z36">
            <v>0.40552515297702868</v>
          </cell>
          <cell r="AA36">
            <v>-0.20479341717156105</v>
          </cell>
        </row>
        <row r="38">
          <cell r="A38" t="str">
            <v>INVERSION</v>
          </cell>
          <cell r="D38">
            <v>401180.27699999989</v>
          </cell>
          <cell r="E38">
            <v>698543.87199999997</v>
          </cell>
          <cell r="F38">
            <v>1001927.9469999998</v>
          </cell>
          <cell r="G38">
            <v>1084661.3589999999</v>
          </cell>
          <cell r="H38">
            <v>1426368.5948099999</v>
          </cell>
          <cell r="I38">
            <v>2390426.667376</v>
          </cell>
          <cell r="J38">
            <v>3155755.68042127</v>
          </cell>
          <cell r="K38">
            <v>4182411.6367080738</v>
          </cell>
          <cell r="L38">
            <v>2286180.076307606</v>
          </cell>
          <cell r="P38" t="str">
            <v>INVERSION</v>
          </cell>
          <cell r="S38">
            <v>2.6521334924339075</v>
          </cell>
          <cell r="T38">
            <v>3.4533303289351327</v>
          </cell>
          <cell r="U38">
            <v>3.8182107797061291</v>
          </cell>
          <cell r="V38">
            <v>3.2731144490201882</v>
          </cell>
          <cell r="W38">
            <v>3.2721077238030847</v>
          </cell>
          <cell r="X38">
            <v>4.2013291376753887</v>
          </cell>
          <cell r="Y38">
            <v>4.3583563332984143</v>
          </cell>
          <cell r="Z38">
            <v>4.6506848634896176</v>
          </cell>
          <cell r="AA38">
            <v>2.0974788787922671</v>
          </cell>
        </row>
        <row r="39">
          <cell r="B39" t="str">
            <v>1.1.</v>
          </cell>
          <cell r="C39" t="str">
            <v>Vigencia</v>
          </cell>
          <cell r="D39">
            <v>300944.17699999997</v>
          </cell>
          <cell r="E39">
            <v>509847</v>
          </cell>
          <cell r="F39">
            <v>740705.81499999994</v>
          </cell>
          <cell r="G39">
            <v>698011.73499999999</v>
          </cell>
          <cell r="H39">
            <v>958714.70000000007</v>
          </cell>
          <cell r="I39">
            <v>1384495.9769009999</v>
          </cell>
          <cell r="J39">
            <v>1677982.626127</v>
          </cell>
          <cell r="K39">
            <v>2146733.9303026702</v>
          </cell>
          <cell r="L39">
            <v>439348.78469574777</v>
          </cell>
          <cell r="Q39" t="str">
            <v>1.1.</v>
          </cell>
          <cell r="R39" t="str">
            <v>Vigencia</v>
          </cell>
          <cell r="S39">
            <v>1.9894899548480498</v>
          </cell>
          <cell r="T39">
            <v>2.5204860836809271</v>
          </cell>
          <cell r="U39">
            <v>2.8227288557946713</v>
          </cell>
          <cell r="V39">
            <v>2.106346166438986</v>
          </cell>
          <cell r="W39">
            <v>2.1993037327153329</v>
          </cell>
          <cell r="X39">
            <v>2.4333410299231679</v>
          </cell>
          <cell r="Y39">
            <v>2.3174310518135717</v>
          </cell>
          <cell r="Z39">
            <v>2.3870876094482947</v>
          </cell>
          <cell r="AA39">
            <v>0.40308495637435993</v>
          </cell>
        </row>
        <row r="40">
          <cell r="B40" t="str">
            <v>1.2.</v>
          </cell>
          <cell r="C40" t="str">
            <v>Reservas de apropiación</v>
          </cell>
          <cell r="D40">
            <v>44156.1</v>
          </cell>
          <cell r="E40">
            <v>131762</v>
          </cell>
          <cell r="F40">
            <v>153077.386</v>
          </cell>
          <cell r="G40">
            <v>263387.62400000001</v>
          </cell>
          <cell r="H40">
            <v>301579.3</v>
          </cell>
          <cell r="I40">
            <v>426682.572744</v>
          </cell>
          <cell r="J40">
            <v>544215.95600500004</v>
          </cell>
          <cell r="K40">
            <v>958608.97140806005</v>
          </cell>
          <cell r="L40">
            <v>1105971.7226547827</v>
          </cell>
          <cell r="Q40" t="str">
            <v>1.2.</v>
          </cell>
          <cell r="R40" t="str">
            <v>Reservas de apropiación</v>
          </cell>
          <cell r="S40">
            <v>0.29190834749152161</v>
          </cell>
          <cell r="T40">
            <v>0.65138029125986086</v>
          </cell>
          <cell r="U40">
            <v>0.58335704389173626</v>
          </cell>
          <cell r="V40">
            <v>0.79480828800087888</v>
          </cell>
          <cell r="W40">
            <v>0.69182675534199811</v>
          </cell>
          <cell r="X40">
            <v>0.74992215819590957</v>
          </cell>
          <cell r="Y40">
            <v>0.75160668275175668</v>
          </cell>
          <cell r="Z40">
            <v>1.0659372200967294</v>
          </cell>
          <cell r="AA40">
            <v>1.0146848679376657</v>
          </cell>
        </row>
        <row r="41">
          <cell r="B41" t="str">
            <v>1.3.</v>
          </cell>
          <cell r="C41" t="str">
            <v>Reservas de Tesorería</v>
          </cell>
          <cell r="D41">
            <v>93412.69200000001</v>
          </cell>
          <cell r="E41">
            <v>56080</v>
          </cell>
          <cell r="F41">
            <v>56934.872000000003</v>
          </cell>
          <cell r="G41">
            <v>108144.746</v>
          </cell>
          <cell r="H41">
            <v>123262</v>
          </cell>
          <cell r="I41">
            <v>166074.59480999998</v>
          </cell>
          <cell r="J41">
            <v>579248.11773099995</v>
          </cell>
          <cell r="K41">
            <v>933557.09828926995</v>
          </cell>
          <cell r="L41">
            <v>1077068.7349973437</v>
          </cell>
          <cell r="Q41" t="str">
            <v>1.3.</v>
          </cell>
          <cell r="R41" t="str">
            <v>Reservas de Tesorería</v>
          </cell>
          <cell r="S41">
            <v>0.61753516629535865</v>
          </cell>
          <cell r="T41">
            <v>0.27723779795277087</v>
          </cell>
          <cell r="U41">
            <v>0.21697103335873782</v>
          </cell>
          <cell r="V41">
            <v>0.32634160678920082</v>
          </cell>
          <cell r="W41">
            <v>0.28276459795803421</v>
          </cell>
          <cell r="X41">
            <v>0.29188681825106888</v>
          </cell>
          <cell r="Y41">
            <v>0.79998895926159852</v>
          </cell>
          <cell r="Z41">
            <v>1.0380804768500695</v>
          </cell>
          <cell r="AA41">
            <v>0.98816753154158254</v>
          </cell>
        </row>
        <row r="42">
          <cell r="B42" t="str">
            <v>1.4.</v>
          </cell>
          <cell r="C42" t="str">
            <v>Deuda Flotante</v>
          </cell>
          <cell r="D42">
            <v>-37332.69200000001</v>
          </cell>
          <cell r="E42">
            <v>854.87200000000303</v>
          </cell>
          <cell r="F42">
            <v>51209.873999999996</v>
          </cell>
          <cell r="G42">
            <v>15117.254000000001</v>
          </cell>
          <cell r="H42">
            <v>42812.59480999998</v>
          </cell>
          <cell r="I42">
            <v>413173.52292099997</v>
          </cell>
          <cell r="J42">
            <v>354308.98055827001</v>
          </cell>
          <cell r="K42">
            <v>143511.63670807378</v>
          </cell>
          <cell r="L42">
            <v>-336209.16604026826</v>
          </cell>
          <cell r="Q42" t="str">
            <v>1.4.</v>
          </cell>
          <cell r="R42" t="str">
            <v>Deuda Flotante</v>
          </cell>
          <cell r="S42">
            <v>-0.24679997620102212</v>
          </cell>
          <cell r="T42">
            <v>4.2261560415742154E-3</v>
          </cell>
          <cell r="U42">
            <v>0.19515384666098415</v>
          </cell>
          <cell r="V42">
            <v>4.5618387791122782E-2</v>
          </cell>
          <cell r="W42">
            <v>9.8212637787719381E-2</v>
          </cell>
          <cell r="X42">
            <v>0.72617913130524148</v>
          </cell>
          <cell r="Y42">
            <v>0.48932963947148822</v>
          </cell>
          <cell r="Z42">
            <v>0.15957955709452451</v>
          </cell>
          <cell r="AA42">
            <v>-0.30845847706134122</v>
          </cell>
        </row>
        <row r="44">
          <cell r="A44" t="str">
            <v>TOTAL</v>
          </cell>
          <cell r="D44">
            <v>2557359.9179999996</v>
          </cell>
          <cell r="E44">
            <v>3722729.2560000001</v>
          </cell>
          <cell r="F44">
            <v>5028291.368999999</v>
          </cell>
          <cell r="G44">
            <v>6999904.296000001</v>
          </cell>
          <cell r="H44">
            <v>10267718.256239997</v>
          </cell>
          <cell r="I44">
            <v>13362172.286022998</v>
          </cell>
          <cell r="J44">
            <v>18831778.02793254</v>
          </cell>
          <cell r="K44">
            <v>25766957.505246505</v>
          </cell>
          <cell r="L44">
            <v>36855672.000612743</v>
          </cell>
          <cell r="P44" t="str">
            <v>TOTAL</v>
          </cell>
          <cell r="S44">
            <v>16.906264538861745</v>
          </cell>
          <cell r="T44">
            <v>18.403731478384401</v>
          </cell>
          <cell r="U44">
            <v>19.16213273230424</v>
          </cell>
          <cell r="V44">
            <v>21.123171488398242</v>
          </cell>
          <cell r="W44">
            <v>23.554276457238004</v>
          </cell>
          <cell r="X44">
            <v>23.484880140469357</v>
          </cell>
          <cell r="Y44">
            <v>26.008223496044923</v>
          </cell>
          <cell r="Z44">
            <v>28.651890262563928</v>
          </cell>
          <cell r="AA44">
            <v>33.813606542243129</v>
          </cell>
        </row>
        <row r="45">
          <cell r="C45" t="str">
            <v>Vigencia</v>
          </cell>
          <cell r="D45">
            <v>2272076.5039999997</v>
          </cell>
          <cell r="E45">
            <v>3302176</v>
          </cell>
          <cell r="F45">
            <v>4628191.3469999991</v>
          </cell>
          <cell r="G45">
            <v>6291665.8440000005</v>
          </cell>
          <cell r="H45">
            <v>9373474.9999999981</v>
          </cell>
          <cell r="I45">
            <v>11670494.857997</v>
          </cell>
          <cell r="J45">
            <v>16469406.425021999</v>
          </cell>
          <cell r="K45">
            <v>21232333.953963906</v>
          </cell>
          <cell r="L45">
            <v>31138731.894625232</v>
          </cell>
          <cell r="R45" t="str">
            <v>Vigencia</v>
          </cell>
          <cell r="S45">
            <v>15.02030518222745</v>
          </cell>
          <cell r="T45">
            <v>16.324679077968778</v>
          </cell>
          <cell r="U45">
            <v>17.637406107465363</v>
          </cell>
          <cell r="V45">
            <v>18.985964800469304</v>
          </cell>
          <cell r="W45">
            <v>21.502871037665166</v>
          </cell>
          <cell r="X45">
            <v>20.511647885779386</v>
          </cell>
          <cell r="Y45">
            <v>22.745595371495362</v>
          </cell>
          <cell r="Z45">
            <v>23.609558961053754</v>
          </cell>
          <cell r="AA45">
            <v>28.568542407577031</v>
          </cell>
        </row>
        <row r="46">
          <cell r="C46" t="str">
            <v>Reservas de apropiación</v>
          </cell>
          <cell r="D46">
            <v>83376.41399999999</v>
          </cell>
          <cell r="E46">
            <v>216155</v>
          </cell>
          <cell r="F46">
            <v>221817.58899999998</v>
          </cell>
          <cell r="G46">
            <v>374226.598</v>
          </cell>
          <cell r="H46">
            <v>409219.1</v>
          </cell>
          <cell r="I46">
            <v>630987.60453799996</v>
          </cell>
          <cell r="J46">
            <v>744073.92789699999</v>
          </cell>
          <cell r="K46">
            <v>1154768.3710225602</v>
          </cell>
          <cell r="L46">
            <v>2065027.499342344</v>
          </cell>
          <cell r="R46" t="str">
            <v>Reservas de apropiación</v>
          </cell>
          <cell r="S46">
            <v>0.55118706657764083</v>
          </cell>
          <cell r="T46">
            <v>1.0685865944450998</v>
          </cell>
          <cell r="U46">
            <v>0.84531658387628927</v>
          </cell>
          <cell r="V46">
            <v>1.1292800973851873</v>
          </cell>
          <cell r="W46">
            <v>0.9387538275238807</v>
          </cell>
          <cell r="X46">
            <v>1.109001436704818</v>
          </cell>
          <cell r="Y46">
            <v>1.0276268648462701</v>
          </cell>
          <cell r="Z46">
            <v>1.2840591147977511</v>
          </cell>
          <cell r="AA46">
            <v>1.8945802252774924</v>
          </cell>
        </row>
        <row r="47">
          <cell r="C47" t="str">
            <v>Reservas de Tesorería</v>
          </cell>
          <cell r="D47">
            <v>198262.264</v>
          </cell>
          <cell r="E47">
            <v>201907</v>
          </cell>
          <cell r="F47">
            <v>204398.25600000002</v>
          </cell>
          <cell r="G47">
            <v>178282.43299999999</v>
          </cell>
          <cell r="H47">
            <v>334011.85399999999</v>
          </cell>
          <cell r="I47">
            <v>485024.15623999998</v>
          </cell>
          <cell r="J47">
            <v>1060689.8234879998</v>
          </cell>
          <cell r="K47">
            <v>1618297.6750135398</v>
          </cell>
          <cell r="L47">
            <v>3379855.1802600399</v>
          </cell>
          <cell r="R47" t="str">
            <v>Reservas de Tesorería</v>
          </cell>
          <cell r="S47">
            <v>1.3106775701243496</v>
          </cell>
          <cell r="T47">
            <v>0.99815000127050846</v>
          </cell>
          <cell r="U47">
            <v>0.7789338811729275</v>
          </cell>
          <cell r="V47">
            <v>0.53799169908363409</v>
          </cell>
          <cell r="W47">
            <v>0.7662274473035291</v>
          </cell>
          <cell r="X47">
            <v>0.85246125635152425</v>
          </cell>
          <cell r="Y47">
            <v>1.4648992754873165</v>
          </cell>
          <cell r="Z47">
            <v>1.7994863144866549</v>
          </cell>
          <cell r="AA47">
            <v>3.1008820903652272</v>
          </cell>
        </row>
        <row r="48">
          <cell r="C48" t="str">
            <v>Deuda Flotante</v>
          </cell>
          <cell r="D48">
            <v>3644.7359999999971</v>
          </cell>
          <cell r="E48">
            <v>2491.2560000000012</v>
          </cell>
          <cell r="F48">
            <v>-26115.823000000004</v>
          </cell>
          <cell r="G48">
            <v>155729.42100000003</v>
          </cell>
          <cell r="H48">
            <v>151012.30223999999</v>
          </cell>
          <cell r="I48">
            <v>575665.66724799993</v>
          </cell>
          <cell r="J48">
            <v>557607.85152554</v>
          </cell>
          <cell r="K48">
            <v>1761557.5052465</v>
          </cell>
          <cell r="L48">
            <v>272057.42638512759</v>
          </cell>
          <cell r="R48" t="str">
            <v>Deuda Flotante</v>
          </cell>
          <cell r="S48">
            <v>2.4094719932305109E-2</v>
          </cell>
          <cell r="T48">
            <v>1.2315804700011208E-2</v>
          </cell>
          <cell r="U48">
            <v>-9.9523840210335307E-2</v>
          </cell>
          <cell r="V48">
            <v>0.46993489146011708</v>
          </cell>
          <cell r="W48">
            <v>0.34642414474542632</v>
          </cell>
          <cell r="X48">
            <v>1.0117695616336349</v>
          </cell>
          <cell r="Y48">
            <v>0.77010198421597664</v>
          </cell>
          <cell r="Z48">
            <v>1.9587858722257692</v>
          </cell>
          <cell r="AA48">
            <v>0.24960181902337952</v>
          </cell>
        </row>
        <row r="50">
          <cell r="Q50" t="str">
            <v>PIB</v>
          </cell>
          <cell r="S50">
            <v>15126700</v>
          </cell>
          <cell r="T50">
            <v>20228122</v>
          </cell>
          <cell r="U50">
            <v>26240771</v>
          </cell>
          <cell r="V50">
            <v>33138510</v>
          </cell>
          <cell r="W50">
            <v>43591737.045630313</v>
          </cell>
          <cell r="X50">
            <v>56896914.977212004</v>
          </cell>
          <cell r="Y50">
            <v>72407014</v>
          </cell>
          <cell r="Z50">
            <v>89931091</v>
          </cell>
          <cell r="AA50">
            <v>108996572</v>
          </cell>
        </row>
        <row r="51">
          <cell r="A51" t="str">
            <v>C:\CARLOSJ\PRES9194\PAGOS.XLS</v>
          </cell>
          <cell r="I51" t="str">
            <v>Rango FMI 1</v>
          </cell>
          <cell r="P51" t="str">
            <v>C:\CARLOSJ\PRES9194\PAGOS.XLS</v>
          </cell>
          <cell r="X51" t="str">
            <v>Rango FMI 2</v>
          </cell>
        </row>
      </sheetData>
      <sheetData sheetId="1" refreshError="1">
        <row r="1">
          <cell r="A1" t="str">
            <v>PAGOS REZAGO POR NUMERALES CON RECURSOS DE LA NACION</v>
          </cell>
        </row>
        <row r="2">
          <cell r="A2" t="str">
            <v>PAGOS POR NUMERALES CON RECURSOS DE LA NACION</v>
          </cell>
          <cell r="O2" t="str">
            <v>Clasificación anterior al Decreto 568 de 1996</v>
          </cell>
          <cell r="AC2" t="str">
            <v>Clasificación FMI</v>
          </cell>
          <cell r="AP2" t="str">
            <v>Clasificación FMI</v>
          </cell>
        </row>
        <row r="3">
          <cell r="A3" t="str">
            <v>Clasificación anterior al Decreto 568 de 1996</v>
          </cell>
          <cell r="O3" t="str">
            <v>Participación porcentual en el PIB</v>
          </cell>
          <cell r="AC3" t="str">
            <v>Millones de pesos</v>
          </cell>
          <cell r="AP3" t="str">
            <v>Participación porcentual en el PIB</v>
          </cell>
        </row>
        <row r="4">
          <cell r="A4" t="str">
            <v>Millones de pesos</v>
          </cell>
        </row>
        <row r="5">
          <cell r="A5" t="str">
            <v xml:space="preserve"> </v>
          </cell>
          <cell r="O5" t="str">
            <v xml:space="preserve"> </v>
          </cell>
          <cell r="AC5" t="str">
            <v xml:space="preserve"> </v>
          </cell>
          <cell r="AP5" t="str">
            <v xml:space="preserve"> </v>
          </cell>
        </row>
        <row r="6">
          <cell r="A6" t="str">
            <v xml:space="preserve"> </v>
          </cell>
          <cell r="D6">
            <v>1990</v>
          </cell>
          <cell r="E6">
            <v>1991</v>
          </cell>
          <cell r="F6">
            <v>1992</v>
          </cell>
          <cell r="G6">
            <v>1993</v>
          </cell>
          <cell r="H6">
            <v>1994</v>
          </cell>
          <cell r="I6">
            <v>1995</v>
          </cell>
          <cell r="J6">
            <v>1996</v>
          </cell>
          <cell r="K6">
            <v>1997</v>
          </cell>
          <cell r="L6">
            <v>1998</v>
          </cell>
          <cell r="M6">
            <v>1999</v>
          </cell>
          <cell r="O6" t="str">
            <v>CONCEPTOS</v>
          </cell>
          <cell r="R6">
            <v>1990</v>
          </cell>
          <cell r="S6">
            <v>1991</v>
          </cell>
          <cell r="T6">
            <v>1992</v>
          </cell>
          <cell r="U6">
            <v>1993</v>
          </cell>
          <cell r="V6">
            <v>1994</v>
          </cell>
          <cell r="W6">
            <v>1995</v>
          </cell>
          <cell r="X6">
            <v>1996</v>
          </cell>
          <cell r="Y6">
            <v>1997</v>
          </cell>
          <cell r="Z6">
            <v>1998</v>
          </cell>
          <cell r="AA6">
            <v>1999</v>
          </cell>
          <cell r="AC6" t="str">
            <v>CONCEPTOS</v>
          </cell>
          <cell r="AE6" t="str">
            <v>Proyección</v>
          </cell>
          <cell r="AF6">
            <v>1990</v>
          </cell>
          <cell r="AG6">
            <v>1991</v>
          </cell>
          <cell r="AH6" t="str">
            <v>Proyección</v>
          </cell>
          <cell r="AI6">
            <v>1993</v>
          </cell>
          <cell r="AJ6" t="str">
            <v>TASAS DE CRECIMIENTO</v>
          </cell>
          <cell r="AK6">
            <v>1995</v>
          </cell>
          <cell r="AL6">
            <v>1996</v>
          </cell>
          <cell r="AM6">
            <v>1997</v>
          </cell>
          <cell r="AN6">
            <v>1998</v>
          </cell>
          <cell r="AP6" t="str">
            <v>CONCEPTOS</v>
          </cell>
          <cell r="AS6">
            <v>1990</v>
          </cell>
        </row>
        <row r="7">
          <cell r="A7" t="str">
            <v>CONCEPTOS</v>
          </cell>
          <cell r="D7">
            <v>1970</v>
          </cell>
          <cell r="E7">
            <v>1971</v>
          </cell>
          <cell r="F7">
            <v>1972</v>
          </cell>
          <cell r="G7">
            <v>1973</v>
          </cell>
          <cell r="H7">
            <v>1974</v>
          </cell>
          <cell r="I7">
            <v>1975</v>
          </cell>
          <cell r="J7">
            <v>1976</v>
          </cell>
          <cell r="K7">
            <v>1977</v>
          </cell>
          <cell r="L7">
            <v>1978</v>
          </cell>
          <cell r="M7">
            <v>1979</v>
          </cell>
          <cell r="N7">
            <v>1980</v>
          </cell>
          <cell r="O7">
            <v>1981</v>
          </cell>
          <cell r="P7">
            <v>1982</v>
          </cell>
          <cell r="Q7">
            <v>1983</v>
          </cell>
          <cell r="R7">
            <v>1984</v>
          </cell>
          <cell r="S7">
            <v>1985</v>
          </cell>
          <cell r="T7">
            <v>1986</v>
          </cell>
          <cell r="U7">
            <v>1987</v>
          </cell>
          <cell r="V7">
            <v>1988</v>
          </cell>
          <cell r="W7">
            <v>1989</v>
          </cell>
          <cell r="X7">
            <v>1990</v>
          </cell>
          <cell r="Y7">
            <v>1991</v>
          </cell>
          <cell r="Z7">
            <v>1992</v>
          </cell>
          <cell r="AA7">
            <v>1993</v>
          </cell>
          <cell r="AB7">
            <v>1994</v>
          </cell>
          <cell r="AC7">
            <v>1995</v>
          </cell>
          <cell r="AD7">
            <v>1996</v>
          </cell>
          <cell r="AE7">
            <v>1997</v>
          </cell>
          <cell r="AH7">
            <v>1998</v>
          </cell>
          <cell r="AJ7" t="str">
            <v>91/90</v>
          </cell>
          <cell r="AK7" t="str">
            <v>92/91</v>
          </cell>
          <cell r="AL7" t="str">
            <v>93/92</v>
          </cell>
          <cell r="AM7" t="str">
            <v>94/93</v>
          </cell>
          <cell r="AN7" t="str">
            <v>95/94</v>
          </cell>
          <cell r="AO7" t="str">
            <v>96/95</v>
          </cell>
          <cell r="AP7" t="str">
            <v>97/96</v>
          </cell>
          <cell r="AQ7" t="str">
            <v>97/96</v>
          </cell>
          <cell r="AR7" t="str">
            <v>97/97</v>
          </cell>
          <cell r="AS7" t="str">
            <v>98/97</v>
          </cell>
        </row>
        <row r="8">
          <cell r="AE8" t="str">
            <v>Dic-20-96</v>
          </cell>
          <cell r="AF8" t="str">
            <v>Mayo</v>
          </cell>
          <cell r="AG8" t="str">
            <v>cierre</v>
          </cell>
          <cell r="AH8" t="str">
            <v>Junio 19/97</v>
          </cell>
          <cell r="AP8" t="str">
            <v>Di20/96</v>
          </cell>
          <cell r="AQ8" t="str">
            <v>Mayo/97</v>
          </cell>
          <cell r="AR8">
            <v>35582</v>
          </cell>
          <cell r="AS8">
            <v>35582</v>
          </cell>
        </row>
        <row r="9">
          <cell r="A9" t="str">
            <v>FUNCIONAMIENTO</v>
          </cell>
          <cell r="D9">
            <v>123729.91899999999</v>
          </cell>
          <cell r="E9">
            <v>131214</v>
          </cell>
          <cell r="F9">
            <v>164410.74299999999</v>
          </cell>
          <cell r="G9">
            <v>159917.5</v>
          </cell>
          <cell r="H9">
            <v>213005.954</v>
          </cell>
          <cell r="I9">
            <v>415959.912794</v>
          </cell>
          <cell r="J9">
            <v>641756.74237899994</v>
          </cell>
          <cell r="K9">
            <v>835148.20726977009</v>
          </cell>
          <cell r="L9">
            <v>2285852.6821050001</v>
          </cell>
          <cell r="M9">
            <v>1485900</v>
          </cell>
          <cell r="O9" t="str">
            <v>FUNCIONAMIENTO</v>
          </cell>
          <cell r="R9">
            <v>0.81795711556387052</v>
          </cell>
          <cell r="S9">
            <v>0.64867119152237662</v>
          </cell>
          <cell r="T9">
            <v>0.62654692196353523</v>
          </cell>
          <cell r="U9">
            <v>0.48257299438025431</v>
          </cell>
          <cell r="V9">
            <v>0.48863837148089051</v>
          </cell>
          <cell r="W9">
            <v>0.73107639133087909</v>
          </cell>
          <cell r="X9">
            <v>0.88631847513971485</v>
          </cell>
          <cell r="Y9">
            <v>0.92865348121904812</v>
          </cell>
          <cell r="Z9">
            <v>2.0971785076919667</v>
          </cell>
          <cell r="AA9">
            <v>1.1185844927904371</v>
          </cell>
          <cell r="AC9" t="str">
            <v>FUNCIONAMIENTO</v>
          </cell>
          <cell r="AF9">
            <v>89140.313999999998</v>
          </cell>
          <cell r="AG9">
            <v>176964.53999999998</v>
          </cell>
          <cell r="AH9">
            <v>117818.72899999999</v>
          </cell>
          <cell r="AI9">
            <v>216205.12800000003</v>
          </cell>
          <cell r="AJ9">
            <v>319294.68099999998</v>
          </cell>
          <cell r="AK9">
            <v>646203.80228099995</v>
          </cell>
          <cell r="AL9">
            <v>839306.87954727001</v>
          </cell>
          <cell r="AM9">
            <v>1522496.2050319389</v>
          </cell>
          <cell r="AN9">
            <v>1837208.8143756536</v>
          </cell>
          <cell r="AP9" t="str">
            <v>FUNCIONAMIENTO</v>
          </cell>
          <cell r="AS9">
            <v>0.58929121354955138</v>
          </cell>
        </row>
        <row r="10">
          <cell r="A10" t="str">
            <v>FUNCIONAMIENTO</v>
          </cell>
          <cell r="B10" t="str">
            <v>SERVICIOS PERSONALES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1130234.436</v>
          </cell>
          <cell r="X10">
            <v>1548761.1129999999</v>
          </cell>
          <cell r="Y10">
            <v>1997227</v>
          </cell>
          <cell r="Z10">
            <v>2886633.1660000002</v>
          </cell>
          <cell r="AA10">
            <v>4303008.3059999999</v>
          </cell>
          <cell r="AB10">
            <v>6242190.2539999997</v>
          </cell>
          <cell r="AC10">
            <v>8186211.6855740007</v>
          </cell>
          <cell r="AD10">
            <v>10546775.576811001</v>
          </cell>
          <cell r="AE10">
            <v>12471901</v>
          </cell>
          <cell r="AF10">
            <v>12965872</v>
          </cell>
          <cell r="AG10">
            <v>12791900</v>
          </cell>
          <cell r="AH10">
            <v>19063262.234000001</v>
          </cell>
          <cell r="AI10">
            <v>13236.657999999999</v>
          </cell>
          <cell r="AJ10">
            <v>28.95642738158033</v>
          </cell>
          <cell r="AK10">
            <v>44.532051990084256</v>
          </cell>
          <cell r="AL10">
            <v>49.066682829071318</v>
          </cell>
          <cell r="AM10">
            <v>45.065726350006251</v>
          </cell>
          <cell r="AN10">
            <v>31.143258255037498</v>
          </cell>
          <cell r="AO10">
            <v>28.835852063254851</v>
          </cell>
          <cell r="AP10">
            <v>18.253213118725476</v>
          </cell>
          <cell r="AQ10">
            <v>22.936834159132214</v>
          </cell>
          <cell r="AR10">
            <v>21.287306313081245</v>
          </cell>
          <cell r="AS10">
            <v>49.026041745166872</v>
          </cell>
        </row>
        <row r="11">
          <cell r="A11" t="str">
            <v>1.</v>
          </cell>
          <cell r="B11" t="str">
            <v>SERVICIOS PERSONALES</v>
          </cell>
          <cell r="C11" t="str">
            <v>Reservas de apropiación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288550.58299999998</v>
          </cell>
          <cell r="X11">
            <v>450682.85099999997</v>
          </cell>
          <cell r="Y11">
            <v>565857</v>
          </cell>
          <cell r="Z11">
            <v>788827.1179999999</v>
          </cell>
          <cell r="AA11">
            <v>1165355.1440000001</v>
          </cell>
          <cell r="AB11">
            <v>1627946.0999999999</v>
          </cell>
          <cell r="AC11">
            <v>2072016.50178</v>
          </cell>
          <cell r="AD11">
            <v>2551305.8536439999</v>
          </cell>
          <cell r="AE11">
            <v>2827001</v>
          </cell>
          <cell r="AF11">
            <v>3038901</v>
          </cell>
          <cell r="AG11">
            <v>3741100</v>
          </cell>
          <cell r="AH11">
            <v>4131300</v>
          </cell>
          <cell r="AI11">
            <v>4114.1580000000004</v>
          </cell>
          <cell r="AJ11">
            <v>25.555476261065913</v>
          </cell>
          <cell r="AK11">
            <v>39.403969200699109</v>
          </cell>
          <cell r="AL11">
            <v>47.732642223894771</v>
          </cell>
          <cell r="AM11">
            <v>39.6952773050959</v>
          </cell>
          <cell r="AN11">
            <v>27.277954827865635</v>
          </cell>
          <cell r="AO11">
            <v>23.131541252314271</v>
          </cell>
          <cell r="AP11">
            <v>10.806040599257361</v>
          </cell>
          <cell r="AQ11">
            <v>19.111591252752923</v>
          </cell>
          <cell r="AR11">
            <v>46.634712363342537</v>
          </cell>
          <cell r="AS11">
            <v>10.430087407446997</v>
          </cell>
        </row>
        <row r="12">
          <cell r="B12" t="str">
            <v>1.1.</v>
          </cell>
          <cell r="C12" t="str">
            <v>Vigencia</v>
          </cell>
          <cell r="D12">
            <v>1389.0060000000001</v>
          </cell>
          <cell r="E12">
            <v>2988</v>
          </cell>
          <cell r="F12">
            <v>7509.9179999999997</v>
          </cell>
          <cell r="G12">
            <v>5601.8329999999996</v>
          </cell>
          <cell r="H12">
            <v>9122.5</v>
          </cell>
          <cell r="I12">
            <v>5474.098</v>
          </cell>
          <cell r="J12">
            <v>13302.126644</v>
          </cell>
          <cell r="K12">
            <v>14413.457096550001</v>
          </cell>
          <cell r="L12">
            <v>95676.038089963811</v>
          </cell>
          <cell r="M12">
            <v>68198.537939837654</v>
          </cell>
          <cell r="P12" t="str">
            <v>1.2.</v>
          </cell>
          <cell r="Q12" t="str">
            <v>Reservas de Tesorería</v>
          </cell>
          <cell r="R12">
            <v>9.18247866355517E-3</v>
          </cell>
          <cell r="S12">
            <v>1.4771514627012828E-2</v>
          </cell>
          <cell r="T12">
            <v>2.8619273419976873E-2</v>
          </cell>
          <cell r="U12">
            <v>1.6904299559636207E-2</v>
          </cell>
          <cell r="V12">
            <v>2.09271311910578E-2</v>
          </cell>
          <cell r="W12">
            <v>286526.09999999998</v>
          </cell>
          <cell r="X12">
            <v>448435.77999999997</v>
          </cell>
          <cell r="Y12">
            <v>561895</v>
          </cell>
          <cell r="Z12">
            <v>780872.06299999997</v>
          </cell>
          <cell r="AA12">
            <v>1155639.1529999999</v>
          </cell>
          <cell r="AB12">
            <v>1614299.4</v>
          </cell>
          <cell r="AC12">
            <v>2058168.3357800001</v>
          </cell>
          <cell r="AD12">
            <v>2533434</v>
          </cell>
          <cell r="AE12">
            <v>2801601</v>
          </cell>
          <cell r="AF12">
            <v>3013501</v>
          </cell>
          <cell r="AG12">
            <v>3720242.9032626296</v>
          </cell>
          <cell r="AH12">
            <v>4025801.5790410009</v>
          </cell>
          <cell r="AI12">
            <v>5601.8329999999996</v>
          </cell>
          <cell r="AJ12">
            <v>25.301107775120002</v>
          </cell>
          <cell r="AK12">
            <v>38.971171304247235</v>
          </cell>
          <cell r="AL12">
            <v>47.993404778780004</v>
          </cell>
          <cell r="AM12">
            <v>39.688880894121105</v>
          </cell>
          <cell r="AN12">
            <v>27.49607264798588</v>
          </cell>
          <cell r="AO12">
            <v>23.091680887213961</v>
          </cell>
          <cell r="AP12">
            <v>10.585118854487629</v>
          </cell>
          <cell r="AQ12">
            <v>18.949260174135183</v>
          </cell>
          <cell r="AR12">
            <v>46.845858359153226</v>
          </cell>
          <cell r="AS12">
            <v>8.2134065899406306</v>
          </cell>
        </row>
        <row r="13">
          <cell r="A13" t="str">
            <v>2.</v>
          </cell>
          <cell r="B13" t="str">
            <v>1.2.</v>
          </cell>
          <cell r="C13" t="str">
            <v>Reservas de apropiación</v>
          </cell>
          <cell r="D13">
            <v>18051.448</v>
          </cell>
          <cell r="E13">
            <v>29735</v>
          </cell>
          <cell r="F13">
            <v>34337.877999999997</v>
          </cell>
          <cell r="G13">
            <v>65342.004000000001</v>
          </cell>
          <cell r="H13">
            <v>106127.378</v>
          </cell>
          <cell r="I13">
            <v>87580.122344000003</v>
          </cell>
          <cell r="J13">
            <v>134876.57942200001</v>
          </cell>
          <cell r="K13">
            <v>192746.48682922003</v>
          </cell>
          <cell r="L13">
            <v>277181.22641800006</v>
          </cell>
          <cell r="M13">
            <v>301900</v>
          </cell>
          <cell r="O13" t="str">
            <v>2.</v>
          </cell>
          <cell r="P13" t="str">
            <v>GASTOS GENERALES</v>
          </cell>
          <cell r="R13">
            <v>0.11933500366900909</v>
          </cell>
          <cell r="S13">
            <v>0.14699832243448008</v>
          </cell>
          <cell r="T13">
            <v>0.13085697062788282</v>
          </cell>
          <cell r="U13">
            <v>0.19717846095071867</v>
          </cell>
          <cell r="V13">
            <v>0.24345755685053236</v>
          </cell>
          <cell r="W13">
            <v>0</v>
          </cell>
          <cell r="X13">
            <v>858.06499999999994</v>
          </cell>
          <cell r="Y13">
            <v>974</v>
          </cell>
          <cell r="Z13">
            <v>445.137</v>
          </cell>
          <cell r="AA13">
            <v>4114.1580000000004</v>
          </cell>
          <cell r="AB13">
            <v>4524.2</v>
          </cell>
          <cell r="AC13">
            <v>8374.0679999999993</v>
          </cell>
          <cell r="AD13">
            <v>4569.7269999999999</v>
          </cell>
          <cell r="AE13">
            <v>6300</v>
          </cell>
          <cell r="AF13">
            <v>6300</v>
          </cell>
          <cell r="AG13">
            <v>6443.6396408199998</v>
          </cell>
          <cell r="AH13">
            <v>9822.3828690355003</v>
          </cell>
          <cell r="AI13">
            <v>7001.4620601623456</v>
          </cell>
          <cell r="AJ13">
            <v>13.511214185405551</v>
          </cell>
          <cell r="AK13">
            <v>-54.298049281314164</v>
          </cell>
          <cell r="AL13">
            <v>824.24534469163427</v>
          </cell>
          <cell r="AM13">
            <v>9.9666079912341665</v>
          </cell>
          <cell r="AN13">
            <v>85.09500022103353</v>
          </cell>
          <cell r="AO13">
            <v>-45.430022779848457</v>
          </cell>
          <cell r="AP13">
            <v>37.863815497074562</v>
          </cell>
          <cell r="AQ13">
            <v>37.863815497074562</v>
          </cell>
          <cell r="AR13">
            <v>41.007102630419709</v>
          </cell>
          <cell r="AS13">
            <v>52.435322528147019</v>
          </cell>
        </row>
        <row r="14">
          <cell r="B14" t="str">
            <v>1.3.</v>
          </cell>
          <cell r="C14" t="str">
            <v>Reservas de Tesorería</v>
          </cell>
          <cell r="D14">
            <v>10424.849</v>
          </cell>
          <cell r="E14">
            <v>12493</v>
          </cell>
          <cell r="F14">
            <v>24202.214</v>
          </cell>
          <cell r="G14">
            <v>44751.06</v>
          </cell>
          <cell r="H14">
            <v>77700.800000000003</v>
          </cell>
          <cell r="I14">
            <v>67560.148344000001</v>
          </cell>
          <cell r="J14">
            <v>52550.792460999997</v>
          </cell>
          <cell r="K14">
            <v>65501.099445650005</v>
          </cell>
          <cell r="L14">
            <v>94194.583645818668</v>
          </cell>
          <cell r="M14">
            <v>102594.77227288127</v>
          </cell>
          <cell r="P14" t="str">
            <v>2.1.</v>
          </cell>
          <cell r="Q14" t="str">
            <v>Reservas de apropiación</v>
          </cell>
          <cell r="R14">
            <v>6.891687545862614E-2</v>
          </cell>
          <cell r="S14">
            <v>6.1760552956918097E-2</v>
          </cell>
          <cell r="T14">
            <v>9.2231337257582854E-2</v>
          </cell>
          <cell r="U14">
            <v>0.13504246268163533</v>
          </cell>
          <cell r="V14">
            <v>0.17824662485614076</v>
          </cell>
          <cell r="W14">
            <v>2024.4829999999999</v>
          </cell>
          <cell r="X14">
            <v>1389.0060000000001</v>
          </cell>
          <cell r="Y14">
            <v>2988</v>
          </cell>
          <cell r="Z14">
            <v>7509.9179999999997</v>
          </cell>
          <cell r="AA14">
            <v>5601.8329999999996</v>
          </cell>
          <cell r="AB14">
            <v>9122.5</v>
          </cell>
          <cell r="AC14">
            <v>5474.098</v>
          </cell>
          <cell r="AD14">
            <v>13302.126644</v>
          </cell>
          <cell r="AE14">
            <v>19100</v>
          </cell>
          <cell r="AF14">
            <v>19100</v>
          </cell>
          <cell r="AG14">
            <v>14413.457096550001</v>
          </cell>
          <cell r="AH14">
            <v>95676.038089963811</v>
          </cell>
          <cell r="AI14">
            <v>68198.537939837654</v>
          </cell>
          <cell r="AJ14">
            <v>115.11786126193839</v>
          </cell>
          <cell r="AK14">
            <v>151.33594377510039</v>
          </cell>
          <cell r="AL14">
            <v>-25.407534409829779</v>
          </cell>
          <cell r="AM14">
            <v>62.84848191654411</v>
          </cell>
          <cell r="AN14">
            <v>-39.993444779391616</v>
          </cell>
          <cell r="AO14">
            <v>143.00125142078204</v>
          </cell>
          <cell r="AP14">
            <v>43.586063425543784</v>
          </cell>
          <cell r="AQ14">
            <v>43.586063425543784</v>
          </cell>
          <cell r="AR14">
            <v>8.3545321909205494</v>
          </cell>
          <cell r="AS14">
            <v>563.79659958792809</v>
          </cell>
        </row>
        <row r="15">
          <cell r="A15" t="str">
            <v>2.</v>
          </cell>
          <cell r="B15" t="str">
            <v>GASTOS GENERALES</v>
          </cell>
          <cell r="C15" t="str">
            <v>Reservas de Tesorería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70047.97</v>
          </cell>
          <cell r="X15">
            <v>78613.885999999999</v>
          </cell>
          <cell r="Y15">
            <v>142240</v>
          </cell>
          <cell r="Z15">
            <v>211058.32</v>
          </cell>
          <cell r="AA15">
            <v>323984.92000000004</v>
          </cell>
          <cell r="AB15">
            <v>505133.27799999999</v>
          </cell>
          <cell r="AC15">
            <v>596351.93934400007</v>
          </cell>
          <cell r="AD15">
            <v>701922.21839000005</v>
          </cell>
          <cell r="AE15">
            <v>788600</v>
          </cell>
          <cell r="AF15">
            <v>790371</v>
          </cell>
          <cell r="AG15">
            <v>868000</v>
          </cell>
          <cell r="AH15">
            <v>1047823.0000000001</v>
          </cell>
          <cell r="AI15">
            <v>44751.06</v>
          </cell>
          <cell r="AJ15">
            <v>80.93495594404277</v>
          </cell>
          <cell r="AK15">
            <v>48.381833520809913</v>
          </cell>
          <cell r="AL15">
            <v>53.504926979424461</v>
          </cell>
          <cell r="AM15">
            <v>55.912589388419654</v>
          </cell>
          <cell r="AN15">
            <v>18.058335357584589</v>
          </cell>
          <cell r="AO15">
            <v>17.702680595309129</v>
          </cell>
          <cell r="AP15">
            <v>12.348630566049446</v>
          </cell>
          <cell r="AQ15">
            <v>12.600937723965355</v>
          </cell>
          <cell r="AR15">
            <v>23.660425223599969</v>
          </cell>
          <cell r="AS15">
            <v>20.716935483870991</v>
          </cell>
        </row>
        <row r="16">
          <cell r="A16" t="str">
            <v>3.</v>
          </cell>
          <cell r="B16" t="str">
            <v>2.1.</v>
          </cell>
          <cell r="C16" t="str">
            <v>Vigencia</v>
          </cell>
          <cell r="D16">
            <v>103431.4</v>
          </cell>
          <cell r="E16">
            <v>97517</v>
          </cell>
          <cell r="F16">
            <v>122117.81</v>
          </cell>
          <cell r="G16">
            <v>84859.505000000005</v>
          </cell>
          <cell r="H16">
            <v>93231.876000000004</v>
          </cell>
          <cell r="I16">
            <v>314531.62445</v>
          </cell>
          <cell r="J16">
            <v>489008.30931300001</v>
          </cell>
          <cell r="K16">
            <v>621544.62370318</v>
          </cell>
          <cell r="L16">
            <v>1903173.0347280009</v>
          </cell>
          <cell r="M16">
            <v>1108800</v>
          </cell>
          <cell r="O16" t="str">
            <v>3.</v>
          </cell>
          <cell r="P16" t="str">
            <v>TRANSFERENCIAS</v>
          </cell>
          <cell r="R16">
            <v>0.68376711377894706</v>
          </cell>
          <cell r="S16">
            <v>0.48208627573039164</v>
          </cell>
          <cell r="T16">
            <v>0.46537432150907454</v>
          </cell>
          <cell r="U16">
            <v>0.25607519770804421</v>
          </cell>
          <cell r="V16">
            <v>0.21387511101566822</v>
          </cell>
          <cell r="W16">
            <v>49524.1</v>
          </cell>
          <cell r="X16">
            <v>60562.438000000002</v>
          </cell>
          <cell r="Y16">
            <v>112505</v>
          </cell>
          <cell r="Z16">
            <v>176720.44200000001</v>
          </cell>
          <cell r="AA16">
            <v>258642.916</v>
          </cell>
          <cell r="AB16">
            <v>399005.9</v>
          </cell>
          <cell r="AC16">
            <v>508771.81699999998</v>
          </cell>
          <cell r="AD16">
            <v>567045.63896799996</v>
          </cell>
          <cell r="AE16">
            <v>585500</v>
          </cell>
          <cell r="AF16">
            <v>587771</v>
          </cell>
          <cell r="AG16">
            <v>675253.51317078003</v>
          </cell>
          <cell r="AH16">
            <v>770641.77358200005</v>
          </cell>
          <cell r="AI16">
            <v>20590.944</v>
          </cell>
          <cell r="AJ16">
            <v>85.766960042130407</v>
          </cell>
          <cell r="AK16">
            <v>57.077856095284659</v>
          </cell>
          <cell r="AL16">
            <v>46.357101121329251</v>
          </cell>
          <cell r="AM16">
            <v>54.269023165513651</v>
          </cell>
          <cell r="AN16">
            <v>27.509848099990485</v>
          </cell>
          <cell r="AO16">
            <v>11.453822719901163</v>
          </cell>
          <cell r="AP16">
            <v>3.2544754361547135</v>
          </cell>
          <cell r="AQ16">
            <v>3.6549722998874268</v>
          </cell>
          <cell r="AR16">
            <v>19.082745156053747</v>
          </cell>
          <cell r="AS16">
            <v>14.126288653176555</v>
          </cell>
        </row>
        <row r="17">
          <cell r="B17" t="str">
            <v>2.2.</v>
          </cell>
          <cell r="C17" t="str">
            <v>Reservas de apropiación</v>
          </cell>
          <cell r="D17">
            <v>27937.4</v>
          </cell>
          <cell r="E17">
            <v>67827</v>
          </cell>
          <cell r="F17">
            <v>44092.851999999999</v>
          </cell>
          <cell r="G17">
            <v>61973.756000000001</v>
          </cell>
          <cell r="H17">
            <v>25414.799999999999</v>
          </cell>
          <cell r="I17">
            <v>128370.81544999999</v>
          </cell>
          <cell r="J17">
            <v>142737.45243100001</v>
          </cell>
          <cell r="K17">
            <v>123754.56052803001</v>
          </cell>
          <cell r="L17">
            <v>855038.81017270719</v>
          </cell>
          <cell r="M17">
            <v>498150.72797886416</v>
          </cell>
          <cell r="P17" t="str">
            <v>3.1.</v>
          </cell>
          <cell r="Q17" t="str">
            <v>Reservas de apropiación</v>
          </cell>
          <cell r="R17">
            <v>0.18468932417513403</v>
          </cell>
          <cell r="S17">
            <v>0.3353104158655954</v>
          </cell>
          <cell r="T17">
            <v>0.16803184632036916</v>
          </cell>
          <cell r="U17">
            <v>0.18701431054081794</v>
          </cell>
          <cell r="V17">
            <v>5.8301874902109703E-2</v>
          </cell>
          <cell r="W17">
            <v>0</v>
          </cell>
          <cell r="X17">
            <v>10424.849</v>
          </cell>
          <cell r="Y17">
            <v>12493</v>
          </cell>
          <cell r="Z17">
            <v>24202.214</v>
          </cell>
          <cell r="AA17">
            <v>44751.06</v>
          </cell>
          <cell r="AB17">
            <v>77700.800000000003</v>
          </cell>
          <cell r="AC17">
            <v>67560.148344000001</v>
          </cell>
          <cell r="AD17">
            <v>52550.792460999997</v>
          </cell>
          <cell r="AE17">
            <v>77294</v>
          </cell>
          <cell r="AF17">
            <v>81600</v>
          </cell>
          <cell r="AG17">
            <v>65501.099445650005</v>
          </cell>
          <cell r="AH17">
            <v>94194.583645818668</v>
          </cell>
          <cell r="AI17">
            <v>102594.77227288127</v>
          </cell>
          <cell r="AJ17">
            <v>19.83866624830728</v>
          </cell>
          <cell r="AK17">
            <v>93.726198671255915</v>
          </cell>
          <cell r="AL17">
            <v>84.904819038456552</v>
          </cell>
          <cell r="AM17">
            <v>73.628959850336528</v>
          </cell>
          <cell r="AN17">
            <v>-13.050897360130143</v>
          </cell>
          <cell r="AO17">
            <v>-22.216286155228637</v>
          </cell>
          <cell r="AP17">
            <v>47.084366153684364</v>
          </cell>
          <cell r="AQ17">
            <v>55.278343443742649</v>
          </cell>
          <cell r="AR17">
            <v>24.643409505690972</v>
          </cell>
          <cell r="AS17">
            <v>43.806110802731311</v>
          </cell>
        </row>
        <row r="18">
          <cell r="B18" t="str">
            <v>2.3.</v>
          </cell>
          <cell r="C18" t="str">
            <v>Reservas de Tesorería</v>
          </cell>
          <cell r="D18">
            <v>75494</v>
          </cell>
          <cell r="E18">
            <v>29690</v>
          </cell>
          <cell r="F18">
            <v>78024.957999999999</v>
          </cell>
          <cell r="G18">
            <v>22885.749</v>
          </cell>
          <cell r="H18">
            <v>67817.076000000001</v>
          </cell>
          <cell r="I18">
            <v>186160.80899999998</v>
          </cell>
          <cell r="J18">
            <v>346270.85688199999</v>
          </cell>
          <cell r="K18">
            <v>497790.06317515002</v>
          </cell>
          <cell r="L18">
            <v>1048134.2245552937</v>
          </cell>
          <cell r="M18">
            <v>610649.27202113578</v>
          </cell>
          <cell r="P18" t="str">
            <v>3.2.</v>
          </cell>
          <cell r="Q18" t="str">
            <v>Reservas de Tesorería</v>
          </cell>
          <cell r="R18">
            <v>0.4990777896038131</v>
          </cell>
          <cell r="S18">
            <v>0.14677585986479616</v>
          </cell>
          <cell r="T18">
            <v>0.29734247518870538</v>
          </cell>
          <cell r="U18">
            <v>6.906088716722629E-2</v>
          </cell>
          <cell r="V18">
            <v>0.1555732361135585</v>
          </cell>
          <cell r="W18">
            <v>20523.870000000003</v>
          </cell>
          <cell r="X18">
            <v>7626.5989999999993</v>
          </cell>
          <cell r="Y18">
            <v>17242</v>
          </cell>
          <cell r="Z18">
            <v>10135.664000000001</v>
          </cell>
          <cell r="AA18">
            <v>20590.944</v>
          </cell>
          <cell r="AB18">
            <v>28426.578000000001</v>
          </cell>
          <cell r="AC18">
            <v>20019.974000000002</v>
          </cell>
          <cell r="AD18">
            <v>82325.786961000005</v>
          </cell>
          <cell r="AE18">
            <v>125806</v>
          </cell>
          <cell r="AF18">
            <v>121000</v>
          </cell>
          <cell r="AG18">
            <v>127245.38738357001</v>
          </cell>
          <cell r="AH18">
            <v>182986.6427721814</v>
          </cell>
          <cell r="AI18">
            <v>199305.22772711873</v>
          </cell>
          <cell r="AJ18">
            <v>126.07718066729352</v>
          </cell>
          <cell r="AK18">
            <v>-41.215265050458186</v>
          </cell>
          <cell r="AL18">
            <v>103.15337998576118</v>
          </cell>
          <cell r="AM18">
            <v>38.053787140599304</v>
          </cell>
          <cell r="AN18">
            <v>-29.573042523795856</v>
          </cell>
          <cell r="AO18">
            <v>311.21825113758888</v>
          </cell>
          <cell r="AP18">
            <v>52.814816163977611</v>
          </cell>
          <cell r="AQ18">
            <v>46.977034130655859</v>
          </cell>
          <cell r="AR18">
            <v>54.563220202012339</v>
          </cell>
          <cell r="AS18">
            <v>43.806110802731332</v>
          </cell>
        </row>
        <row r="19">
          <cell r="A19" t="str">
            <v>3.</v>
          </cell>
          <cell r="B19" t="str">
            <v>TRANSFERENCIAS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771635.88300000003</v>
          </cell>
          <cell r="X19">
            <v>1019464.3759999999</v>
          </cell>
          <cell r="Y19">
            <v>1289130</v>
          </cell>
          <cell r="Z19">
            <v>1886747.7280000001</v>
          </cell>
          <cell r="AA19">
            <v>2813668.2420000001</v>
          </cell>
          <cell r="AB19">
            <v>4109110.8759999997</v>
          </cell>
          <cell r="AC19">
            <v>5517843.2444500001</v>
          </cell>
          <cell r="AD19">
            <v>7293547.5047770003</v>
          </cell>
          <cell r="AE19">
            <v>8856300</v>
          </cell>
          <cell r="AF19">
            <v>9136600</v>
          </cell>
          <cell r="AG19">
            <v>8182800</v>
          </cell>
          <cell r="AH19">
            <v>13884139.234000001</v>
          </cell>
          <cell r="AI19">
            <v>61973.756000000001</v>
          </cell>
          <cell r="AJ19">
            <v>26.451696630937516</v>
          </cell>
          <cell r="AK19">
            <v>46.358220505302029</v>
          </cell>
          <cell r="AL19">
            <v>49.127951778829427</v>
          </cell>
          <cell r="AM19">
            <v>46.041058240724865</v>
          </cell>
          <cell r="AN19">
            <v>34.283143262888217</v>
          </cell>
          <cell r="AO19">
            <v>32.181129141590837</v>
          </cell>
          <cell r="AP19">
            <v>21.426507391628768</v>
          </cell>
          <cell r="AQ19">
            <v>25.269630368704242</v>
          </cell>
          <cell r="AR19">
            <v>12.192317862337543</v>
          </cell>
          <cell r="AS19">
            <v>69.674674121327683</v>
          </cell>
        </row>
        <row r="20">
          <cell r="A20" t="str">
            <v>SERVICIO DE LA DEUDA</v>
          </cell>
          <cell r="B20" t="str">
            <v>3.1.</v>
          </cell>
          <cell r="C20" t="str">
            <v>Vigencia</v>
          </cell>
          <cell r="D20">
            <v>20339.966999999997</v>
          </cell>
          <cell r="E20">
            <v>99006</v>
          </cell>
          <cell r="F20">
            <v>51792.843999999997</v>
          </cell>
          <cell r="G20">
            <v>21059.161</v>
          </cell>
          <cell r="H20">
            <v>105383.69999999998</v>
          </cell>
          <cell r="I20">
            <v>107294.68042999999</v>
          </cell>
          <cell r="J20">
            <v>39542.935270000002</v>
          </cell>
          <cell r="K20">
            <v>45751.769069000002</v>
          </cell>
          <cell r="L20">
            <v>975989.5398452573</v>
          </cell>
          <cell r="M20">
            <v>2032900</v>
          </cell>
          <cell r="O20" t="str">
            <v>SERVICIO DE LA DEUDA</v>
          </cell>
          <cell r="R20">
            <v>0.13446400735123984</v>
          </cell>
          <cell r="S20">
            <v>0.48944731498059985</v>
          </cell>
          <cell r="T20">
            <v>0.19737546583520738</v>
          </cell>
          <cell r="U20">
            <v>6.3548907298487473E-2</v>
          </cell>
          <cell r="V20">
            <v>0.24175155004648699</v>
          </cell>
          <cell r="W20">
            <v>715945</v>
          </cell>
          <cell r="X20">
            <v>916032.97599999991</v>
          </cell>
          <cell r="Y20">
            <v>1191613</v>
          </cell>
          <cell r="Z20">
            <v>1764629.9180000001</v>
          </cell>
          <cell r="AA20">
            <v>2728808.7370000002</v>
          </cell>
          <cell r="AB20">
            <v>4015879</v>
          </cell>
          <cell r="AC20">
            <v>5203311.62</v>
          </cell>
          <cell r="AD20">
            <v>6804539.1954640001</v>
          </cell>
          <cell r="AE20">
            <v>8147300</v>
          </cell>
          <cell r="AF20">
            <v>8414000</v>
          </cell>
          <cell r="AG20">
            <v>7561255.3762968201</v>
          </cell>
          <cell r="AH20">
            <v>11980966.199272001</v>
          </cell>
          <cell r="AI20">
            <v>22885.749</v>
          </cell>
          <cell r="AJ20">
            <v>30.084072431907739</v>
          </cell>
          <cell r="AK20">
            <v>48.087501395167735</v>
          </cell>
          <cell r="AL20">
            <v>54.639151765758513</v>
          </cell>
          <cell r="AM20">
            <v>47.166012243678914</v>
          </cell>
          <cell r="AN20">
            <v>29.568436200393489</v>
          </cell>
          <cell r="AO20">
            <v>30.773240051765338</v>
          </cell>
          <cell r="AP20">
            <v>19.733309868081928</v>
          </cell>
          <cell r="AQ20">
            <v>23.652752351090701</v>
          </cell>
          <cell r="AR20">
            <v>11.120755705797936</v>
          </cell>
          <cell r="AS20">
            <v>58.452077109181921</v>
          </cell>
        </row>
        <row r="21">
          <cell r="A21" t="str">
            <v>1.</v>
          </cell>
          <cell r="B21" t="str">
            <v>3.2.</v>
          </cell>
          <cell r="C21" t="str">
            <v>Reservas de apropiación</v>
          </cell>
          <cell r="D21">
            <v>1630.654</v>
          </cell>
          <cell r="E21">
            <v>11912</v>
          </cell>
          <cell r="F21">
            <v>11182.146000000001</v>
          </cell>
          <cell r="G21">
            <v>10022.674000000001</v>
          </cell>
          <cell r="H21">
            <v>19952.599999999999</v>
          </cell>
          <cell r="I21">
            <v>88759.933999999994</v>
          </cell>
          <cell r="J21">
            <v>27901.854686999999</v>
          </cell>
          <cell r="K21">
            <v>3867.0590219999999</v>
          </cell>
          <cell r="L21">
            <v>569671.7354465964</v>
          </cell>
          <cell r="M21">
            <v>1849800</v>
          </cell>
          <cell r="O21" t="str">
            <v>1.</v>
          </cell>
          <cell r="P21" t="str">
            <v>INTERNA</v>
          </cell>
          <cell r="R21">
            <v>1.0779971837876073E-2</v>
          </cell>
          <cell r="S21">
            <v>5.8888314001665602E-2</v>
          </cell>
          <cell r="T21">
            <v>4.2613633570446542E-2</v>
          </cell>
          <cell r="U21">
            <v>3.024479374600729E-2</v>
          </cell>
          <cell r="V21">
            <v>4.5771518531400372E-2</v>
          </cell>
          <cell r="W21">
            <v>0</v>
          </cell>
          <cell r="X21">
            <v>27937.4</v>
          </cell>
          <cell r="Y21">
            <v>67827</v>
          </cell>
          <cell r="Z21">
            <v>44092.851999999999</v>
          </cell>
          <cell r="AA21">
            <v>61973.756000000001</v>
          </cell>
          <cell r="AB21">
            <v>25414.799999999999</v>
          </cell>
          <cell r="AC21">
            <v>128370.81544999999</v>
          </cell>
          <cell r="AD21">
            <v>142737.45243100001</v>
          </cell>
          <cell r="AE21">
            <v>209122</v>
          </cell>
          <cell r="AF21">
            <v>226100</v>
          </cell>
          <cell r="AG21">
            <v>123754.56052803001</v>
          </cell>
          <cell r="AH21">
            <v>855038.81017270719</v>
          </cell>
          <cell r="AI21">
            <v>498150.72797886416</v>
          </cell>
          <cell r="AJ21">
            <v>142.78207707231167</v>
          </cell>
          <cell r="AK21">
            <v>-34.992183053946071</v>
          </cell>
          <cell r="AL21">
            <v>40.552840628226996</v>
          </cell>
          <cell r="AM21">
            <v>-58.991028395955226</v>
          </cell>
          <cell r="AN21">
            <v>405.10259946960036</v>
          </cell>
          <cell r="AO21">
            <v>11.191513375246709</v>
          </cell>
          <cell r="AP21">
            <v>46.508149359811938</v>
          </cell>
          <cell r="AQ21">
            <v>58.402715019239857</v>
          </cell>
          <cell r="AR21">
            <v>-13.299166812681085</v>
          </cell>
          <cell r="AS21">
            <v>590.91499054618168</v>
          </cell>
        </row>
        <row r="22">
          <cell r="B22" t="str">
            <v>3.3.</v>
          </cell>
          <cell r="C22" t="str">
            <v>Reservas de Tesorería</v>
          </cell>
          <cell r="D22">
            <v>0</v>
          </cell>
          <cell r="E22">
            <v>2300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M22">
            <v>0</v>
          </cell>
          <cell r="P22" t="str">
            <v>1.1.</v>
          </cell>
          <cell r="Q22" t="str">
            <v>Reservas de apropiación</v>
          </cell>
          <cell r="R22">
            <v>0</v>
          </cell>
          <cell r="S22">
            <v>1.137030911717855E-2</v>
          </cell>
          <cell r="T22">
            <v>0</v>
          </cell>
          <cell r="U22">
            <v>0</v>
          </cell>
          <cell r="V22">
            <v>0</v>
          </cell>
          <cell r="W22">
            <v>55690.883000000002</v>
          </cell>
          <cell r="X22">
            <v>75494</v>
          </cell>
          <cell r="Y22">
            <v>29690</v>
          </cell>
          <cell r="Z22">
            <v>78024.957999999999</v>
          </cell>
          <cell r="AA22">
            <v>22885.749</v>
          </cell>
          <cell r="AB22">
            <v>67817.076000000001</v>
          </cell>
          <cell r="AC22">
            <v>186160.80899999998</v>
          </cell>
          <cell r="AD22">
            <v>346270.85688199999</v>
          </cell>
          <cell r="AE22">
            <v>499878</v>
          </cell>
          <cell r="AF22">
            <v>496500</v>
          </cell>
          <cell r="AG22">
            <v>497790.06317515002</v>
          </cell>
          <cell r="AH22">
            <v>1048134.2245552937</v>
          </cell>
          <cell r="AI22">
            <v>610649.27202113578</v>
          </cell>
          <cell r="AJ22">
            <v>-60.672371314276631</v>
          </cell>
          <cell r="AK22">
            <v>162.79878073425397</v>
          </cell>
          <cell r="AL22">
            <v>-70.668681423705479</v>
          </cell>
          <cell r="AM22">
            <v>196.32884639257381</v>
          </cell>
          <cell r="AN22">
            <v>174.50432837888789</v>
          </cell>
          <cell r="AO22">
            <v>86.006312898006371</v>
          </cell>
          <cell r="AP22">
            <v>44.360401710140238</v>
          </cell>
          <cell r="AQ22">
            <v>43.384864805181735</v>
          </cell>
          <cell r="AR22">
            <v>43.75742378596528</v>
          </cell>
          <cell r="AS22">
            <v>110.55748237917359</v>
          </cell>
        </row>
        <row r="23">
          <cell r="B23" t="str">
            <v>1.2.</v>
          </cell>
          <cell r="C23" t="str">
            <v>Reservas de Tesorería</v>
          </cell>
          <cell r="D23">
            <v>1630.654</v>
          </cell>
          <cell r="E23">
            <v>9612</v>
          </cell>
          <cell r="F23">
            <v>11182.146000000001</v>
          </cell>
          <cell r="G23">
            <v>10022.674000000001</v>
          </cell>
          <cell r="H23">
            <v>19952.599999999999</v>
          </cell>
          <cell r="I23">
            <v>88759.933999999994</v>
          </cell>
          <cell r="J23">
            <v>27901.854686999999</v>
          </cell>
          <cell r="K23">
            <v>3667.0590219999999</v>
          </cell>
          <cell r="L23">
            <v>569671.7354465964</v>
          </cell>
          <cell r="M23">
            <v>1849800</v>
          </cell>
          <cell r="P23" t="str">
            <v>1.2.</v>
          </cell>
          <cell r="Q23" t="str">
            <v>Reservas de Tesorería</v>
          </cell>
          <cell r="R23">
            <v>1.0779971837876073E-2</v>
          </cell>
          <cell r="S23">
            <v>4.7518004884487056E-2</v>
          </cell>
          <cell r="T23">
            <v>4.2613633570446542E-2</v>
          </cell>
          <cell r="U23">
            <v>3.024479374600729E-2</v>
          </cell>
          <cell r="V23">
            <v>4.5771518531400372E-2</v>
          </cell>
          <cell r="W23">
            <v>0.15600131226016306</v>
          </cell>
          <cell r="X23">
            <v>3.8534740138572762E-2</v>
          </cell>
          <cell r="Y23">
            <v>4.0776320861046818E-3</v>
          </cell>
          <cell r="Z23">
            <v>0.52265105681176505</v>
          </cell>
          <cell r="AA23">
            <v>1.3925281612246794</v>
          </cell>
          <cell r="AC23" t="str">
            <v>SERVICIO DE LA DEUDA</v>
          </cell>
          <cell r="AF23">
            <v>95907</v>
          </cell>
          <cell r="AG23">
            <v>54891.843999999997</v>
          </cell>
          <cell r="AH23">
            <v>21059.161</v>
          </cell>
          <cell r="AI23">
            <v>105383.69999999998</v>
          </cell>
          <cell r="AJ23">
            <v>107294.68043000001</v>
          </cell>
          <cell r="AK23">
            <v>39542.935270000002</v>
          </cell>
          <cell r="AL23">
            <v>45291.669069000003</v>
          </cell>
          <cell r="AM23">
            <v>976449.63984525728</v>
          </cell>
          <cell r="AN23">
            <v>2032900</v>
          </cell>
          <cell r="AP23" t="str">
            <v>SERVICIO DE LA DEUDA</v>
          </cell>
          <cell r="AS23">
            <v>0.63402460549888606</v>
          </cell>
        </row>
        <row r="24">
          <cell r="A24" t="str">
            <v>SERVICIO DE LA DEUDA</v>
          </cell>
          <cell r="B24" t="str">
            <v>EXTERNA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490596.93699999992</v>
          </cell>
          <cell r="X24">
            <v>566441.1</v>
          </cell>
          <cell r="Y24">
            <v>1025322</v>
          </cell>
          <cell r="Z24">
            <v>1217055.953</v>
          </cell>
          <cell r="AA24">
            <v>1471622.4639999999</v>
          </cell>
          <cell r="AB24">
            <v>2490959.7000000002</v>
          </cell>
          <cell r="AC24">
            <v>2623041.7887459998</v>
          </cell>
          <cell r="AD24">
            <v>4925947.8997329995</v>
          </cell>
          <cell r="AE24">
            <v>7085000</v>
          </cell>
          <cell r="AF24">
            <v>7305400</v>
          </cell>
          <cell r="AG24">
            <v>7174600</v>
          </cell>
          <cell r="AH24">
            <v>14897963.097879741</v>
          </cell>
          <cell r="AI24">
            <v>19952.599999999999</v>
          </cell>
          <cell r="AJ24">
            <v>81.011229587683516</v>
          </cell>
          <cell r="AK24">
            <v>18.699877014245271</v>
          </cell>
          <cell r="AL24">
            <v>20.916582378361692</v>
          </cell>
          <cell r="AM24">
            <v>69.266218811946615</v>
          </cell>
          <cell r="AN24">
            <v>5.3024578738066097</v>
          </cell>
          <cell r="AO24">
            <v>87.795250570062507</v>
          </cell>
          <cell r="AP24">
            <v>43.830185463066449</v>
          </cell>
          <cell r="AQ24">
            <v>48.304451218332488</v>
          </cell>
          <cell r="AR24">
            <v>45.649124717475885</v>
          </cell>
          <cell r="AS24">
            <v>107.6486925804887</v>
          </cell>
        </row>
        <row r="25">
          <cell r="A25" t="str">
            <v>1.</v>
          </cell>
          <cell r="B25" t="str">
            <v>INTERNA</v>
          </cell>
          <cell r="C25" t="str">
            <v>Reservas de apropiación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88669.915999999997</v>
          </cell>
          <cell r="X25">
            <v>45514.29</v>
          </cell>
          <cell r="Y25">
            <v>315868</v>
          </cell>
          <cell r="Z25">
            <v>192408.85500000001</v>
          </cell>
          <cell r="AA25">
            <v>332930.63099999999</v>
          </cell>
          <cell r="AB25">
            <v>1141052.8999999999</v>
          </cell>
          <cell r="AC25">
            <v>1377370.6828639999</v>
          </cell>
          <cell r="AD25">
            <v>3435008.1982249999</v>
          </cell>
          <cell r="AE25">
            <v>4897900</v>
          </cell>
          <cell r="AF25">
            <v>5277600</v>
          </cell>
          <cell r="AG25">
            <v>5208400</v>
          </cell>
          <cell r="AH25">
            <v>10768850.787332403</v>
          </cell>
          <cell r="AI25">
            <v>0</v>
          </cell>
          <cell r="AJ25">
            <v>593.99742366628152</v>
          </cell>
          <cell r="AK25">
            <v>-39.085676611749207</v>
          </cell>
          <cell r="AL25">
            <v>73.032904852533932</v>
          </cell>
          <cell r="AM25">
            <v>242.72992442080223</v>
          </cell>
          <cell r="AN25">
            <v>20.710501928876379</v>
          </cell>
          <cell r="AO25">
            <v>149.38879859723056</v>
          </cell>
          <cell r="AP25">
            <v>42.587723736174254</v>
          </cell>
          <cell r="AQ25">
            <v>53.641554705084474</v>
          </cell>
          <cell r="AR25">
            <v>51.627003472404496</v>
          </cell>
          <cell r="AS25">
            <v>106.75928859788809</v>
          </cell>
        </row>
        <row r="26">
          <cell r="B26" t="str">
            <v>1.1.</v>
          </cell>
          <cell r="C26" t="str">
            <v>Vigencia</v>
          </cell>
          <cell r="D26">
            <v>18709.312999999998</v>
          </cell>
          <cell r="E26">
            <v>86295</v>
          </cell>
          <cell r="F26">
            <v>40610.697999999997</v>
          </cell>
          <cell r="G26">
            <v>11036.486999999999</v>
          </cell>
          <cell r="H26">
            <v>85431.099999999991</v>
          </cell>
          <cell r="I26">
            <v>18534.746429999999</v>
          </cell>
          <cell r="J26">
            <v>11641.080583000001</v>
          </cell>
          <cell r="K26">
            <v>41624.610047000002</v>
          </cell>
          <cell r="L26">
            <v>406317.8043986609</v>
          </cell>
          <cell r="M26">
            <v>183100</v>
          </cell>
          <cell r="P26" t="str">
            <v>2.2.</v>
          </cell>
          <cell r="Q26" t="str">
            <v>Reservas de Tesorería</v>
          </cell>
          <cell r="R26">
            <v>0.12368403551336377</v>
          </cell>
          <cell r="S26">
            <v>0.42660905446387953</v>
          </cell>
          <cell r="T26">
            <v>0.15476183226476081</v>
          </cell>
          <cell r="U26">
            <v>3.3304113552480176E-2</v>
          </cell>
          <cell r="V26">
            <v>0.19598003151508667</v>
          </cell>
          <cell r="W26">
            <v>88669.915999999997</v>
          </cell>
          <cell r="X26">
            <v>43883.635999999999</v>
          </cell>
          <cell r="Y26">
            <v>303956</v>
          </cell>
          <cell r="Z26">
            <v>181226.709</v>
          </cell>
          <cell r="AA26">
            <v>322907.95699999999</v>
          </cell>
          <cell r="AB26">
            <v>1121100.2999999998</v>
          </cell>
          <cell r="AC26">
            <v>1288610.748864</v>
          </cell>
          <cell r="AD26">
            <v>3407106.3435379998</v>
          </cell>
          <cell r="AE26">
            <v>4897900</v>
          </cell>
          <cell r="AF26">
            <v>5277600</v>
          </cell>
          <cell r="AG26">
            <v>5204532.9409779999</v>
          </cell>
          <cell r="AH26">
            <v>10199179.051885806</v>
          </cell>
          <cell r="AI26">
            <v>10022.674000000001</v>
          </cell>
          <cell r="AJ26">
            <v>592.6408741518137</v>
          </cell>
          <cell r="AK26">
            <v>-40.377321388622036</v>
          </cell>
          <cell r="AL26">
            <v>78.179010578402114</v>
          </cell>
          <cell r="AM26">
            <v>247.18881207377615</v>
          </cell>
          <cell r="AN26">
            <v>14.941611278134538</v>
          </cell>
          <cell r="AO26">
            <v>164.40151508448935</v>
          </cell>
          <cell r="AP26">
            <v>43.755419002094719</v>
          </cell>
          <cell r="AQ26">
            <v>54.899773234540319</v>
          </cell>
          <cell r="AR26">
            <v>52.755224410563017</v>
          </cell>
          <cell r="AS26">
            <v>95.967230250045191</v>
          </cell>
        </row>
        <row r="27">
          <cell r="B27" t="str">
            <v>1.2.</v>
          </cell>
          <cell r="C27" t="str">
            <v>Reservas de apropiación</v>
          </cell>
          <cell r="W27">
            <v>0</v>
          </cell>
          <cell r="X27">
            <v>0</v>
          </cell>
          <cell r="Y27">
            <v>2300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200</v>
          </cell>
          <cell r="AH27">
            <v>0</v>
          </cell>
          <cell r="AI27">
            <v>0</v>
          </cell>
          <cell r="AJ27">
            <v>68807.334000000003</v>
          </cell>
          <cell r="AK27">
            <v>-60858.079312999995</v>
          </cell>
          <cell r="AL27">
            <v>-24234.795664999998</v>
          </cell>
          <cell r="AM27">
            <v>566004.67642459646</v>
          </cell>
          <cell r="AN27">
            <v>1280128.2645534035</v>
          </cell>
          <cell r="AQ27" t="str">
            <v>1.3.</v>
          </cell>
          <cell r="AR27" t="str">
            <v>Deuda Flotante</v>
          </cell>
          <cell r="AS27">
            <v>5.2763299331645364E-2</v>
          </cell>
        </row>
        <row r="28">
          <cell r="A28" t="str">
            <v>INVERSION</v>
          </cell>
          <cell r="B28" t="str">
            <v>1.3.</v>
          </cell>
          <cell r="C28" t="str">
            <v>Reservas de Tesorería</v>
          </cell>
          <cell r="D28">
            <v>137568.79200000002</v>
          </cell>
          <cell r="E28">
            <v>187842</v>
          </cell>
          <cell r="F28">
            <v>210012.258</v>
          </cell>
          <cell r="G28">
            <v>371532.37</v>
          </cell>
          <cell r="H28">
            <v>424841.3</v>
          </cell>
          <cell r="I28">
            <v>592757.16755399993</v>
          </cell>
          <cell r="J28">
            <v>1123464.0737359999</v>
          </cell>
          <cell r="K28">
            <v>1892166.06969733</v>
          </cell>
          <cell r="L28">
            <v>2183040.4576521264</v>
          </cell>
          <cell r="M28">
            <v>1501600</v>
          </cell>
          <cell r="O28" t="str">
            <v>INVERSION</v>
          </cell>
          <cell r="R28">
            <v>0.90944351378688026</v>
          </cell>
          <cell r="S28">
            <v>0.92861808921263189</v>
          </cell>
          <cell r="T28">
            <v>0.80032807725047406</v>
          </cell>
          <cell r="U28">
            <v>1.1211498947900795</v>
          </cell>
          <cell r="V28">
            <v>0.97459135330003233</v>
          </cell>
          <cell r="W28">
            <v>0</v>
          </cell>
          <cell r="X28">
            <v>1630.654</v>
          </cell>
          <cell r="Y28">
            <v>9612</v>
          </cell>
          <cell r="Z28">
            <v>11182.146000000001</v>
          </cell>
          <cell r="AA28">
            <v>10022.674000000001</v>
          </cell>
          <cell r="AB28">
            <v>19952.599999999999</v>
          </cell>
          <cell r="AC28">
            <v>88759.933999999994</v>
          </cell>
          <cell r="AD28">
            <v>27901.854686999999</v>
          </cell>
          <cell r="AE28">
            <v>0</v>
          </cell>
          <cell r="AF28">
            <v>0</v>
          </cell>
          <cell r="AG28">
            <v>3667.0590219999999</v>
          </cell>
          <cell r="AH28">
            <v>569671.7354465964</v>
          </cell>
          <cell r="AI28">
            <v>1849800</v>
          </cell>
          <cell r="AJ28">
            <v>489.45674557570158</v>
          </cell>
          <cell r="AK28">
            <v>16.335268414481895</v>
          </cell>
          <cell r="AL28">
            <v>-10.368957801123324</v>
          </cell>
          <cell r="AM28">
            <v>99.074618210669101</v>
          </cell>
          <cell r="AN28">
            <v>344.85397391818606</v>
          </cell>
          <cell r="AO28">
            <v>-68.564809109704839</v>
          </cell>
          <cell r="AP28" t="str">
            <v>2.</v>
          </cell>
          <cell r="AQ28" t="str">
            <v>EXTERNA</v>
          </cell>
          <cell r="AR28">
            <v>-86.857292953688301</v>
          </cell>
          <cell r="AS28">
            <v>0.57048133432936465</v>
          </cell>
        </row>
        <row r="29">
          <cell r="A29" t="str">
            <v>2.</v>
          </cell>
          <cell r="B29" t="str">
            <v>EXTERNA</v>
          </cell>
          <cell r="C29" t="str">
            <v>Reservas de apropiación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401927.02099999995</v>
          </cell>
          <cell r="X29">
            <v>520926.81</v>
          </cell>
          <cell r="Y29">
            <v>709454</v>
          </cell>
          <cell r="Z29">
            <v>1024647.098</v>
          </cell>
          <cell r="AA29">
            <v>1138691.8329999999</v>
          </cell>
          <cell r="AB29">
            <v>1349906.8</v>
          </cell>
          <cell r="AC29">
            <v>1245671.1058819999</v>
          </cell>
          <cell r="AD29">
            <v>1490939.701508</v>
          </cell>
          <cell r="AE29">
            <v>2187100</v>
          </cell>
          <cell r="AF29">
            <v>2027800</v>
          </cell>
          <cell r="AG29">
            <v>1966200</v>
          </cell>
          <cell r="AH29">
            <v>4129112.3105473397</v>
          </cell>
          <cell r="AI29">
            <v>0</v>
          </cell>
          <cell r="AJ29">
            <v>36.190725142366922</v>
          </cell>
          <cell r="AK29">
            <v>44.42755950350552</v>
          </cell>
          <cell r="AL29">
            <v>11.130147659872636</v>
          </cell>
          <cell r="AM29">
            <v>18.548913839447923</v>
          </cell>
          <cell r="AN29">
            <v>-7.7216956102451046</v>
          </cell>
          <cell r="AO29">
            <v>19.689675265634186</v>
          </cell>
          <cell r="AP29">
            <v>46.692719885846067</v>
          </cell>
          <cell r="AQ29">
            <v>36.008183157843106</v>
          </cell>
          <cell r="AR29">
            <v>31.876560669174037</v>
          </cell>
          <cell r="AS29">
            <v>110.00469487068152</v>
          </cell>
        </row>
        <row r="30">
          <cell r="B30" t="str">
            <v>2.1.</v>
          </cell>
          <cell r="C30" t="str">
            <v>Vigencia</v>
          </cell>
          <cell r="D30">
            <v>93412.69200000001</v>
          </cell>
          <cell r="E30">
            <v>56080</v>
          </cell>
          <cell r="F30">
            <v>56934.872000000003</v>
          </cell>
          <cell r="G30">
            <v>108144.746</v>
          </cell>
          <cell r="H30">
            <v>123262</v>
          </cell>
          <cell r="I30">
            <v>166074.59480999998</v>
          </cell>
          <cell r="J30">
            <v>579248.11773099995</v>
          </cell>
          <cell r="K30">
            <v>933557.09828926995</v>
          </cell>
          <cell r="L30">
            <v>1077068.7349973437</v>
          </cell>
          <cell r="M30">
            <v>740859.56895707548</v>
          </cell>
          <cell r="P30" t="str">
            <v>1.2.</v>
          </cell>
          <cell r="Q30" t="str">
            <v>Reservas de Tesorería</v>
          </cell>
          <cell r="R30">
            <v>0.61753516629535865</v>
          </cell>
          <cell r="S30">
            <v>0.27723779795277087</v>
          </cell>
          <cell r="T30">
            <v>0.21697103335873782</v>
          </cell>
          <cell r="U30">
            <v>0.32634160678920082</v>
          </cell>
          <cell r="V30">
            <v>0.28276459795803421</v>
          </cell>
          <cell r="W30">
            <v>401927.02099999995</v>
          </cell>
          <cell r="X30">
            <v>502217.49699999997</v>
          </cell>
          <cell r="Y30">
            <v>622360</v>
          </cell>
          <cell r="Z30">
            <v>984036.4</v>
          </cell>
          <cell r="AA30">
            <v>1127655.3459999999</v>
          </cell>
          <cell r="AB30">
            <v>1264475.7</v>
          </cell>
          <cell r="AC30">
            <v>1227136.3594519999</v>
          </cell>
          <cell r="AD30">
            <v>1479298.6209249999</v>
          </cell>
          <cell r="AE30">
            <v>2187100</v>
          </cell>
          <cell r="AF30">
            <v>2027800</v>
          </cell>
          <cell r="AG30">
            <v>1924315.2899529999</v>
          </cell>
          <cell r="AH30">
            <v>3722794.5061486787</v>
          </cell>
          <cell r="AI30">
            <v>11036.486999999999</v>
          </cell>
          <cell r="AJ30">
            <v>23.922404877900938</v>
          </cell>
          <cell r="AK30">
            <v>58.113696252972559</v>
          </cell>
          <cell r="AL30">
            <v>14.594881449507335</v>
          </cell>
          <cell r="AM30">
            <v>12.133171228720441</v>
          </cell>
          <cell r="AN30">
            <v>-2.9529504242746696</v>
          </cell>
          <cell r="AO30">
            <v>20.548837912814164</v>
          </cell>
          <cell r="AP30">
            <v>47.847092470918049</v>
          </cell>
          <cell r="AQ30">
            <v>37.078475658418732</v>
          </cell>
          <cell r="AR30">
            <v>30.082950307202516</v>
          </cell>
          <cell r="AS30">
            <v>93.460735129304368</v>
          </cell>
        </row>
        <row r="31">
          <cell r="B31" t="str">
            <v>2.2.</v>
          </cell>
          <cell r="C31" t="str">
            <v>Reservas de apropiación</v>
          </cell>
          <cell r="W31">
            <v>0</v>
          </cell>
          <cell r="X31">
            <v>0</v>
          </cell>
          <cell r="Y31">
            <v>799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260.10000000000002</v>
          </cell>
          <cell r="AH31">
            <v>0</v>
          </cell>
          <cell r="AI31">
            <v>0</v>
          </cell>
          <cell r="AJ31">
            <v>-66896.353569999992</v>
          </cell>
          <cell r="AK31">
            <v>-6893.6658469999984</v>
          </cell>
          <cell r="AL31">
            <v>29983.529463999999</v>
          </cell>
          <cell r="AM31">
            <v>364693.1943516609</v>
          </cell>
          <cell r="AN31">
            <v>-223217.8043986609</v>
          </cell>
          <cell r="AQ31" t="str">
            <v>2.3.</v>
          </cell>
          <cell r="AR31" t="str">
            <v>Deuda Flotante</v>
          </cell>
          <cell r="AS31">
            <v>0.44679729881600083</v>
          </cell>
        </row>
        <row r="32">
          <cell r="A32" t="str">
            <v>TOTAL</v>
          </cell>
          <cell r="B32" t="str">
            <v>2.3.</v>
          </cell>
          <cell r="C32" t="str">
            <v>Reservas de Tesorería</v>
          </cell>
          <cell r="D32">
            <v>402318.67799999996</v>
          </cell>
          <cell r="E32">
            <v>538743</v>
          </cell>
          <cell r="F32">
            <v>546897.84499999997</v>
          </cell>
          <cell r="G32">
            <v>673192.03099999996</v>
          </cell>
          <cell r="H32">
            <v>863914.95399999991</v>
          </cell>
          <cell r="I32">
            <v>1236696.7607779999</v>
          </cell>
          <cell r="J32">
            <v>1925449.7513849998</v>
          </cell>
          <cell r="K32">
            <v>2893753.0460361</v>
          </cell>
          <cell r="L32">
            <v>5565570.6796023836</v>
          </cell>
          <cell r="M32">
            <v>5020400</v>
          </cell>
          <cell r="O32" t="str">
            <v>TOTAL</v>
          </cell>
          <cell r="R32">
            <v>2.6596592647437971</v>
          </cell>
          <cell r="S32">
            <v>2.6633367150939669</v>
          </cell>
          <cell r="T32">
            <v>2.0841531104402384</v>
          </cell>
          <cell r="U32">
            <v>2.0314493047514808</v>
          </cell>
          <cell r="V32">
            <v>1.9818319079500866</v>
          </cell>
          <cell r="W32">
            <v>0</v>
          </cell>
          <cell r="X32">
            <v>18709.312999999998</v>
          </cell>
          <cell r="Y32">
            <v>86295</v>
          </cell>
          <cell r="Z32">
            <v>40610.697999999997</v>
          </cell>
          <cell r="AA32">
            <v>11036.486999999999</v>
          </cell>
          <cell r="AB32">
            <v>85431.099999999991</v>
          </cell>
          <cell r="AC32">
            <v>18534.746429999999</v>
          </cell>
          <cell r="AD32">
            <v>11641.080583000001</v>
          </cell>
          <cell r="AE32">
            <v>0</v>
          </cell>
          <cell r="AF32">
            <v>0</v>
          </cell>
          <cell r="AG32">
            <v>41624.610047000002</v>
          </cell>
          <cell r="AH32">
            <v>406317.8043986609</v>
          </cell>
          <cell r="AI32">
            <v>183100</v>
          </cell>
          <cell r="AJ32">
            <v>361.24088041073452</v>
          </cell>
          <cell r="AK32">
            <v>-52.939685960947912</v>
          </cell>
          <cell r="AL32">
            <v>-72.823695372091365</v>
          </cell>
          <cell r="AM32">
            <v>674.07874444105266</v>
          </cell>
          <cell r="AN32">
            <v>-78.304450685991398</v>
          </cell>
          <cell r="AO32">
            <v>-37.193202901562429</v>
          </cell>
          <cell r="AR32">
            <v>257.5665484850806</v>
          </cell>
        </row>
        <row r="33">
          <cell r="C33" t="str">
            <v>Reservas de apropiación</v>
          </cell>
          <cell r="D33">
            <v>83376.41399999999</v>
          </cell>
          <cell r="E33">
            <v>216155</v>
          </cell>
          <cell r="F33">
            <v>221817.58899999998</v>
          </cell>
          <cell r="G33">
            <v>374226.598</v>
          </cell>
          <cell r="H33">
            <v>409219.1</v>
          </cell>
          <cell r="I33">
            <v>630987.60453799996</v>
          </cell>
          <cell r="J33">
            <v>744073.92789699999</v>
          </cell>
          <cell r="K33">
            <v>1154768.3710225602</v>
          </cell>
          <cell r="L33">
            <v>2065027.499342344</v>
          </cell>
          <cell r="M33">
            <v>1368487.3933548322</v>
          </cell>
          <cell r="Q33" t="str">
            <v>Reservas de apropiación</v>
          </cell>
          <cell r="R33">
            <v>0.55118706657764083</v>
          </cell>
          <cell r="S33">
            <v>1.0685865944450998</v>
          </cell>
          <cell r="T33">
            <v>0.84531658387628927</v>
          </cell>
          <cell r="U33">
            <v>1.1292800973851873</v>
          </cell>
          <cell r="V33">
            <v>0.9387538275238807</v>
          </cell>
          <cell r="W33">
            <v>1.109001436704818</v>
          </cell>
          <cell r="X33">
            <v>1.0276268648462701</v>
          </cell>
          <cell r="Y33">
            <v>1.2840591147977511</v>
          </cell>
          <cell r="Z33">
            <v>1.8945802252774924</v>
          </cell>
          <cell r="AA33">
            <v>1.0301963636758344</v>
          </cell>
          <cell r="AC33" t="str">
            <v>INVERSION</v>
          </cell>
          <cell r="AF33">
            <v>100236.1</v>
          </cell>
          <cell r="AG33">
            <v>188696.872</v>
          </cell>
          <cell r="AH33">
            <v>261222.13199999998</v>
          </cell>
          <cell r="AI33">
            <v>386649.62400000001</v>
          </cell>
          <cell r="AJ33">
            <v>467653.89480999997</v>
          </cell>
          <cell r="AK33">
            <v>1005930.6904749998</v>
          </cell>
          <cell r="AL33">
            <v>1477773.05429427</v>
          </cell>
          <cell r="AM33">
            <v>2035677.7064054038</v>
          </cell>
          <cell r="AN33">
            <v>1846831.2916118582</v>
          </cell>
          <cell r="AP33" t="str">
            <v>INVERSION</v>
          </cell>
          <cell r="AS33">
            <v>0.66264353758585814</v>
          </cell>
        </row>
        <row r="34">
          <cell r="A34" t="str">
            <v>INVERSION</v>
          </cell>
          <cell r="C34" t="str">
            <v>Reservas de Tesorería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330205.33600000001</v>
          </cell>
          <cell r="X34">
            <v>438512.96899999992</v>
          </cell>
          <cell r="Y34">
            <v>697689</v>
          </cell>
          <cell r="Z34">
            <v>950718.07299999986</v>
          </cell>
          <cell r="AA34">
            <v>1069544.105</v>
          </cell>
          <cell r="AB34">
            <v>1383556</v>
          </cell>
          <cell r="AC34">
            <v>1977253.1444549998</v>
          </cell>
          <cell r="AD34">
            <v>2801446.6998629998</v>
          </cell>
          <cell r="AE34">
            <v>3575300</v>
          </cell>
          <cell r="AF34">
            <v>3515000</v>
          </cell>
          <cell r="AG34">
            <v>4038900</v>
          </cell>
          <cell r="AH34">
            <v>2622389.2423478742</v>
          </cell>
          <cell r="AI34">
            <v>263387.62400000001</v>
          </cell>
          <cell r="AJ34">
            <v>59.103390166779789</v>
          </cell>
          <cell r="AK34">
            <v>36.266742488415304</v>
          </cell>
          <cell r="AL34">
            <v>12.498556130845762</v>
          </cell>
          <cell r="AM34">
            <v>29.359415243563049</v>
          </cell>
          <cell r="AN34">
            <v>42.910958750856487</v>
          </cell>
          <cell r="AO34">
            <v>41.683765061614132</v>
          </cell>
          <cell r="AP34">
            <v>27.623345472710369</v>
          </cell>
          <cell r="AQ34">
            <v>25.470886173629339</v>
          </cell>
          <cell r="AR34">
            <v>44.171938027502563</v>
          </cell>
          <cell r="AS34">
            <v>-35.07169669098333</v>
          </cell>
        </row>
        <row r="35">
          <cell r="B35" t="str">
            <v>1.1.</v>
          </cell>
          <cell r="C35" t="str">
            <v>Vigencia</v>
          </cell>
          <cell r="D35">
            <v>120680</v>
          </cell>
          <cell r="E35">
            <v>120681</v>
          </cell>
          <cell r="F35">
            <v>120682</v>
          </cell>
          <cell r="G35">
            <v>120683</v>
          </cell>
          <cell r="H35">
            <v>120684</v>
          </cell>
          <cell r="I35">
            <v>120685</v>
          </cell>
          <cell r="J35">
            <v>120686</v>
          </cell>
          <cell r="K35">
            <v>120687</v>
          </cell>
          <cell r="L35">
            <v>120688</v>
          </cell>
          <cell r="M35">
            <v>0</v>
          </cell>
          <cell r="Q35" t="str">
            <v>Otros</v>
          </cell>
          <cell r="R35">
            <v>0.7977946280418069</v>
          </cell>
          <cell r="S35">
            <v>0.59660011937835855</v>
          </cell>
          <cell r="T35">
            <v>0.45990264539102149</v>
          </cell>
          <cell r="U35">
            <v>0.36417750828265966</v>
          </cell>
          <cell r="V35">
            <v>0.27685063312267688</v>
          </cell>
          <cell r="W35">
            <v>249036</v>
          </cell>
          <cell r="X35">
            <v>300944.17699999997</v>
          </cell>
          <cell r="Y35">
            <v>509847</v>
          </cell>
          <cell r="Z35">
            <v>740705.81499999994</v>
          </cell>
          <cell r="AA35">
            <v>698011.73499999999</v>
          </cell>
          <cell r="AB35">
            <v>958714.70000000007</v>
          </cell>
          <cell r="AC35">
            <v>1384495.9769009999</v>
          </cell>
          <cell r="AD35">
            <v>1677982.626127</v>
          </cell>
          <cell r="AE35">
            <v>1672300</v>
          </cell>
          <cell r="AF35">
            <v>1583800</v>
          </cell>
          <cell r="AG35">
            <v>2146733.9303026702</v>
          </cell>
          <cell r="AH35">
            <v>439348.78469574777</v>
          </cell>
          <cell r="AI35">
            <v>108144.746</v>
          </cell>
          <cell r="AJ35">
            <v>69.415804978343232</v>
          </cell>
          <cell r="AK35">
            <v>45.280018319221242</v>
          </cell>
          <cell r="AL35">
            <v>-5.7639725698656719</v>
          </cell>
          <cell r="AM35">
            <v>37.349367056128372</v>
          </cell>
          <cell r="AN35">
            <v>44.411677102791877</v>
          </cell>
          <cell r="AO35">
            <v>21.198086099385339</v>
          </cell>
          <cell r="AP35">
            <v>-0.33865822199340423</v>
          </cell>
          <cell r="AQ35">
            <v>-5.6128487065676964</v>
          </cell>
          <cell r="AR35">
            <v>27.935408679266761</v>
          </cell>
          <cell r="AS35">
            <v>-79.534082985598332</v>
          </cell>
        </row>
        <row r="36">
          <cell r="B36" t="str">
            <v>1.2.</v>
          </cell>
          <cell r="C36" t="str">
            <v>Reservas de apropiación</v>
          </cell>
          <cell r="W36">
            <v>0</v>
          </cell>
          <cell r="X36">
            <v>44156.1</v>
          </cell>
          <cell r="Y36">
            <v>131762</v>
          </cell>
          <cell r="Z36">
            <v>153077.386</v>
          </cell>
          <cell r="AA36">
            <v>263387.62400000001</v>
          </cell>
          <cell r="AB36">
            <v>301579.3</v>
          </cell>
          <cell r="AC36">
            <v>426682.572744</v>
          </cell>
          <cell r="AD36">
            <v>544215.95600500004</v>
          </cell>
          <cell r="AE36">
            <v>933140</v>
          </cell>
          <cell r="AF36">
            <v>1006000</v>
          </cell>
          <cell r="AG36">
            <v>958608.97140806005</v>
          </cell>
          <cell r="AH36">
            <v>1105971.7226547827</v>
          </cell>
          <cell r="AI36">
            <v>760740.43104292452</v>
          </cell>
          <cell r="AJ36">
            <v>198.40044750328948</v>
          </cell>
          <cell r="AK36">
            <v>16.177187656532222</v>
          </cell>
          <cell r="AL36">
            <v>72.061746599200504</v>
          </cell>
          <cell r="AM36">
            <v>14.500178641650985</v>
          </cell>
          <cell r="AN36">
            <v>41.4827120906508</v>
          </cell>
          <cell r="AO36">
            <v>27.5458597957591</v>
          </cell>
          <cell r="AP36">
            <v>71.465020402934812</v>
          </cell>
          <cell r="AQ36">
            <v>84.853087988246585</v>
          </cell>
          <cell r="AR36">
            <v>76.144958785304851</v>
          </cell>
          <cell r="AS36">
            <v>15.372561246768623</v>
          </cell>
        </row>
        <row r="37">
          <cell r="A37" t="str">
            <v>P = Proyectado</v>
          </cell>
          <cell r="B37" t="str">
            <v>1.3.</v>
          </cell>
          <cell r="C37" t="str">
            <v>Reservas de Tesorería</v>
          </cell>
          <cell r="E37" t="str">
            <v>C:\CARLOSJ\PRES9194\PAGOS.XLS</v>
          </cell>
          <cell r="I37" t="str">
            <v>Rango REZ3</v>
          </cell>
          <cell r="O37" t="str">
            <v xml:space="preserve"> PIB DEL AÑO ANTERIOR</v>
          </cell>
          <cell r="R37">
            <v>15126700</v>
          </cell>
          <cell r="S37">
            <v>20228122</v>
          </cell>
          <cell r="T37">
            <v>26240771</v>
          </cell>
          <cell r="U37">
            <v>33138510</v>
          </cell>
          <cell r="V37">
            <v>43591737.045630313</v>
          </cell>
          <cell r="W37">
            <v>81169.335999999981</v>
          </cell>
          <cell r="X37">
            <v>93412.69200000001</v>
          </cell>
          <cell r="Y37">
            <v>56080</v>
          </cell>
          <cell r="Z37">
            <v>56934.872000000003</v>
          </cell>
          <cell r="AA37">
            <v>108144.746</v>
          </cell>
          <cell r="AB37">
            <v>123262</v>
          </cell>
          <cell r="AC37">
            <v>166074.59480999998</v>
          </cell>
          <cell r="AD37">
            <v>579248.11773099995</v>
          </cell>
          <cell r="AE37">
            <v>969860</v>
          </cell>
          <cell r="AF37">
            <v>925200</v>
          </cell>
          <cell r="AG37">
            <v>933557.09828926995</v>
          </cell>
          <cell r="AH37">
            <v>1077068.7349973437</v>
          </cell>
          <cell r="AI37">
            <v>740859.56895707548</v>
          </cell>
          <cell r="AJ37">
            <v>-39.965331477654033</v>
          </cell>
          <cell r="AK37">
            <v>1.5243794579172576</v>
          </cell>
          <cell r="AL37">
            <v>89.944654657342511</v>
          </cell>
          <cell r="AM37">
            <v>13.978722553937107</v>
          </cell>
          <cell r="AN37">
            <v>34.733003529068142</v>
          </cell>
          <cell r="AO37">
            <v>248.7879156915584</v>
          </cell>
          <cell r="AP37">
            <v>67.434294616111018</v>
          </cell>
          <cell r="AQ37">
            <v>59.724299774014696</v>
          </cell>
          <cell r="AR37">
            <v>61.167049095670855</v>
          </cell>
          <cell r="AS37">
            <v>15.372561246768601</v>
          </cell>
        </row>
        <row r="38">
          <cell r="P38" t="str">
            <v>C:\CARLOSJ\PRES9194\PAGOS.XLS</v>
          </cell>
          <cell r="W38" t="str">
            <v>Rango REZ4</v>
          </cell>
          <cell r="AC38" t="str">
            <v>TOTAL</v>
          </cell>
          <cell r="AF38">
            <v>285283.41399999993</v>
          </cell>
          <cell r="AG38">
            <v>420553.25599999999</v>
          </cell>
          <cell r="AH38">
            <v>0</v>
          </cell>
          <cell r="AI38">
            <v>708238.45200000005</v>
          </cell>
          <cell r="AJ38">
            <v>894243.2562399999</v>
          </cell>
          <cell r="AK38">
            <v>1691677.4280259998</v>
          </cell>
          <cell r="AL38">
            <v>2362371.6029105401</v>
          </cell>
          <cell r="AM38">
            <v>4534623.5512825996</v>
          </cell>
          <cell r="AN38">
            <v>5716940.1059875116</v>
          </cell>
          <cell r="AP38" t="e">
            <v>#DIV/0!</v>
          </cell>
          <cell r="AQ38" t="e">
            <v>#DIV/0!</v>
          </cell>
          <cell r="AR38" t="e">
            <v>#DIV/0!</v>
          </cell>
          <cell r="AS38" t="e">
            <v>#DIV/0!</v>
          </cell>
        </row>
        <row r="39">
          <cell r="A39" t="str">
            <v>OTROS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92075</v>
          </cell>
          <cell r="X39">
            <v>120680</v>
          </cell>
          <cell r="Y39">
            <v>120681</v>
          </cell>
          <cell r="Z39">
            <v>120682</v>
          </cell>
          <cell r="AA39">
            <v>120683</v>
          </cell>
          <cell r="AB39">
            <v>120684</v>
          </cell>
          <cell r="AC39">
            <v>120685</v>
          </cell>
          <cell r="AD39">
            <v>120686</v>
          </cell>
          <cell r="AE39">
            <v>120687</v>
          </cell>
          <cell r="AF39">
            <v>120688</v>
          </cell>
          <cell r="AG39">
            <v>0</v>
          </cell>
          <cell r="AH39">
            <v>0</v>
          </cell>
          <cell r="AI39">
            <v>374226.598</v>
          </cell>
          <cell r="AJ39">
            <v>8.2863771959651444E-4</v>
          </cell>
          <cell r="AK39">
            <v>8.2863085324458297E-4</v>
          </cell>
          <cell r="AL39">
            <v>8.2862398700367379E-4</v>
          </cell>
          <cell r="AM39">
            <v>1154768.3710225602</v>
          </cell>
          <cell r="AN39">
            <v>2065027.499342344</v>
          </cell>
          <cell r="AP39">
            <v>8.2859652321687349E-4</v>
          </cell>
          <cell r="AQ39">
            <v>1.6571930464115425E-3</v>
          </cell>
          <cell r="AR39">
            <v>-100</v>
          </cell>
          <cell r="AS39">
            <v>-100</v>
          </cell>
        </row>
        <row r="40">
          <cell r="B40" t="str">
            <v>DEVOLUCION DE IMPUESTOS</v>
          </cell>
          <cell r="AE40" t="str">
            <v>Reservas de Tesorería</v>
          </cell>
          <cell r="AF40">
            <v>198262.264</v>
          </cell>
          <cell r="AG40">
            <v>201907</v>
          </cell>
          <cell r="AH40">
            <v>0</v>
          </cell>
          <cell r="AI40">
            <v>178282.43299999999</v>
          </cell>
          <cell r="AJ40">
            <v>334011.85399999999</v>
          </cell>
          <cell r="AK40" t="e">
            <v>#DIV/0!</v>
          </cell>
          <cell r="AL40" t="e">
            <v>#DIV/0!</v>
          </cell>
          <cell r="AM40">
            <v>1618297.6750135398</v>
          </cell>
          <cell r="AN40">
            <v>3379855.1802600399</v>
          </cell>
          <cell r="AP40" t="e">
            <v>#DIV/0!</v>
          </cell>
          <cell r="AQ40" t="e">
            <v>#DIV/0!</v>
          </cell>
          <cell r="AR40" t="e">
            <v>#DIV/0!</v>
          </cell>
          <cell r="AS40" t="e">
            <v>#DIV/0!</v>
          </cell>
        </row>
        <row r="41">
          <cell r="B41" t="str">
            <v>PREPAGO DEUDA</v>
          </cell>
          <cell r="AE41" t="str">
            <v>Deuda Flotante</v>
          </cell>
          <cell r="AF41">
            <v>3644.7359999999971</v>
          </cell>
          <cell r="AG41">
            <v>2491.2560000000012</v>
          </cell>
          <cell r="AH41">
            <v>0</v>
          </cell>
          <cell r="AI41">
            <v>155729.42100000003</v>
          </cell>
          <cell r="AJ41">
            <v>151012.30223999999</v>
          </cell>
          <cell r="AK41">
            <v>575665.66724799993</v>
          </cell>
          <cell r="AL41">
            <v>557607.85152554</v>
          </cell>
          <cell r="AM41">
            <v>1761557.5052465</v>
          </cell>
          <cell r="AN41">
            <v>272057.42638512759</v>
          </cell>
          <cell r="AP41" t="e">
            <v>#DIV/0!</v>
          </cell>
          <cell r="AQ41" t="e">
            <v>#DIV/0!</v>
          </cell>
          <cell r="AR41" t="e">
            <v>#DIV/0!</v>
          </cell>
          <cell r="AS41" t="e">
            <v>#DIV/0!</v>
          </cell>
        </row>
        <row r="42">
          <cell r="B42" t="str">
            <v>OTROS</v>
          </cell>
          <cell r="AH42">
            <v>0</v>
          </cell>
          <cell r="AP42" t="e">
            <v>#DIV/0!</v>
          </cell>
          <cell r="AQ42" t="e">
            <v>#DIV/0!</v>
          </cell>
          <cell r="AR42" t="e">
            <v>#DIV/0!</v>
          </cell>
          <cell r="AS42" t="e">
            <v>#DIV/0!</v>
          </cell>
        </row>
        <row r="43">
          <cell r="B43" t="str">
            <v>TESOROS</v>
          </cell>
          <cell r="AC43" t="str">
            <v>P = Proyectado</v>
          </cell>
          <cell r="AH43">
            <v>0</v>
          </cell>
          <cell r="AI43" t="str">
            <v>C:\CARLOSJ\PRES9194\PAGOS.XLS</v>
          </cell>
          <cell r="AK43" t="e">
            <v>#DIV/0!</v>
          </cell>
          <cell r="AL43" t="e">
            <v>#DIV/0!</v>
          </cell>
          <cell r="AM43" t="str">
            <v>Rango FMI 3</v>
          </cell>
          <cell r="AP43" t="e">
            <v>#DIV/0!</v>
          </cell>
          <cell r="AQ43" t="e">
            <v>#DIV/0!</v>
          </cell>
          <cell r="AR43" t="e">
            <v>#DIV/0!</v>
          </cell>
          <cell r="AS43" t="e">
            <v>#DIV/0!</v>
          </cell>
        </row>
        <row r="44">
          <cell r="B44" t="str">
            <v>RECOMPRA TESOROS</v>
          </cell>
          <cell r="AH44">
            <v>0</v>
          </cell>
          <cell r="AK44" t="e">
            <v>#DIV/0!</v>
          </cell>
          <cell r="AP44" t="e">
            <v>#DIV/0!</v>
          </cell>
          <cell r="AQ44" t="e">
            <v>#DIV/0!</v>
          </cell>
          <cell r="AR44" t="e">
            <v>#DIV/0!</v>
          </cell>
          <cell r="AS44" t="e">
            <v>#DIV/0!</v>
          </cell>
        </row>
        <row r="45">
          <cell r="B45" t="str">
            <v>ORO Y PLATINO</v>
          </cell>
          <cell r="AH45">
            <v>0</v>
          </cell>
          <cell r="AP45" t="e">
            <v>#DIV/0!</v>
          </cell>
          <cell r="AQ45" t="e">
            <v>#DIV/0!</v>
          </cell>
          <cell r="AR45" t="e">
            <v>#DIV/0!</v>
          </cell>
          <cell r="AS45" t="e">
            <v>#DIV/0!</v>
          </cell>
        </row>
        <row r="47">
          <cell r="A47" t="str">
            <v>TOTAL</v>
          </cell>
          <cell r="C47">
            <v>0.50661989280961939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2043111.7089999998</v>
          </cell>
          <cell r="X47">
            <v>2553715.182</v>
          </cell>
          <cell r="Y47">
            <v>3720238</v>
          </cell>
          <cell r="Z47">
            <v>5054407.1919999998</v>
          </cell>
          <cell r="AA47">
            <v>6844174.875</v>
          </cell>
          <cell r="AB47">
            <v>10116705.954</v>
          </cell>
          <cell r="AC47">
            <v>12786506.618774999</v>
          </cell>
          <cell r="AD47">
            <v>18274170.176407002</v>
          </cell>
          <cell r="AE47">
            <v>23132201</v>
          </cell>
          <cell r="AF47">
            <v>23786272</v>
          </cell>
          <cell r="AG47">
            <v>24005400</v>
          </cell>
          <cell r="AH47">
            <v>36583614.574227616</v>
          </cell>
          <cell r="AJ47">
            <v>45.679440926783819</v>
          </cell>
          <cell r="AK47">
            <v>35.862468799039206</v>
          </cell>
          <cell r="AL47">
            <v>35.410041474948905</v>
          </cell>
          <cell r="AM47">
            <v>47.814837270650543</v>
          </cell>
          <cell r="AN47">
            <v>26.39001940863368</v>
          </cell>
          <cell r="AO47">
            <v>42.917614022693428</v>
          </cell>
          <cell r="AP47">
            <v>26.584139124768534</v>
          </cell>
          <cell r="AQ47">
            <v>30.163349527681625</v>
          </cell>
          <cell r="AR47">
            <v>31.362462800047375</v>
          </cell>
          <cell r="AS47">
            <v>52.397437969072037</v>
          </cell>
        </row>
        <row r="48">
          <cell r="C48" t="str">
            <v>Vigencia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1791628.1369999999</v>
          </cell>
          <cell r="X48">
            <v>2272076.5039999997</v>
          </cell>
          <cell r="Y48">
            <v>3302176</v>
          </cell>
          <cell r="Z48">
            <v>4628191.3469999991</v>
          </cell>
          <cell r="AA48">
            <v>6291665.8440000005</v>
          </cell>
          <cell r="AB48">
            <v>9373474.9999999981</v>
          </cell>
          <cell r="AC48">
            <v>11670494.857997</v>
          </cell>
          <cell r="AD48">
            <v>16469406.425021999</v>
          </cell>
          <cell r="AE48">
            <v>20291701</v>
          </cell>
          <cell r="AF48">
            <v>20904472</v>
          </cell>
          <cell r="AG48">
            <v>21232333.953963906</v>
          </cell>
          <cell r="AH48">
            <v>31138731.894625232</v>
          </cell>
          <cell r="AJ48">
            <v>45.337359643766661</v>
          </cell>
          <cell r="AK48">
            <v>40.155804748141797</v>
          </cell>
          <cell r="AL48">
            <v>35.942215269000677</v>
          </cell>
          <cell r="AM48">
            <v>48.982403586149474</v>
          </cell>
          <cell r="AN48">
            <v>24.505531385073343</v>
          </cell>
          <cell r="AO48">
            <v>41.120034972095709</v>
          </cell>
          <cell r="AP48">
            <v>23.208453761701954</v>
          </cell>
          <cell r="AQ48">
            <v>26.92911608665991</v>
          </cell>
          <cell r="AR48">
            <v>28.919849362060688</v>
          </cell>
          <cell r="AS48">
            <v>46.657131345712855</v>
          </cell>
        </row>
        <row r="49">
          <cell r="C49" t="str">
            <v>Reservas de apropiación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83376.41399999999</v>
          </cell>
          <cell r="Y49">
            <v>216155</v>
          </cell>
          <cell r="Z49">
            <v>221817.58899999998</v>
          </cell>
          <cell r="AA49">
            <v>374226.598</v>
          </cell>
          <cell r="AB49">
            <v>409219.1</v>
          </cell>
          <cell r="AC49">
            <v>630987.60453799996</v>
          </cell>
          <cell r="AD49">
            <v>744073.92789699999</v>
          </cell>
          <cell r="AE49">
            <v>1225856</v>
          </cell>
          <cell r="AF49">
            <v>1320000</v>
          </cell>
          <cell r="AG49">
            <v>1154768.3710225602</v>
          </cell>
          <cell r="AH49">
            <v>2065027.499342344</v>
          </cell>
          <cell r="AJ49">
            <v>159.25197502497531</v>
          </cell>
          <cell r="AK49">
            <v>2.6196891119798282</v>
          </cell>
          <cell r="AL49">
            <v>68.709163095267442</v>
          </cell>
          <cell r="AM49">
            <v>9.3506186324040961</v>
          </cell>
          <cell r="AN49">
            <v>54.193097178992858</v>
          </cell>
          <cell r="AO49">
            <v>17.922114879229724</v>
          </cell>
          <cell r="AP49">
            <v>64.749221016878806</v>
          </cell>
          <cell r="AQ49">
            <v>77.401727235727563</v>
          </cell>
          <cell r="AR49">
            <v>55.195381497416406</v>
          </cell>
          <cell r="AS49">
            <v>78.826122290978518</v>
          </cell>
        </row>
        <row r="50">
          <cell r="C50" t="str">
            <v>Reservas de Tesorería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159408.57199999999</v>
          </cell>
          <cell r="X50">
            <v>198262.264</v>
          </cell>
          <cell r="Y50">
            <v>201907</v>
          </cell>
          <cell r="Z50">
            <v>204398.25600000002</v>
          </cell>
          <cell r="AA50">
            <v>178282.43299999999</v>
          </cell>
          <cell r="AB50">
            <v>334011.85399999999</v>
          </cell>
          <cell r="AC50">
            <v>485024.15623999998</v>
          </cell>
          <cell r="AD50">
            <v>1060689.8234879998</v>
          </cell>
          <cell r="AE50">
            <v>1614644</v>
          </cell>
          <cell r="AF50">
            <v>1561800</v>
          </cell>
          <cell r="AG50">
            <v>1618297.6750135398</v>
          </cell>
          <cell r="AH50">
            <v>3379855.1802600399</v>
          </cell>
          <cell r="AJ50">
            <v>1.8383407545472297</v>
          </cell>
          <cell r="AK50">
            <v>1.2338631151966206</v>
          </cell>
          <cell r="AL50">
            <v>-12.776930445042556</v>
          </cell>
          <cell r="AM50">
            <v>87.349840575711696</v>
          </cell>
          <cell r="AN50">
            <v>45.211659535891791</v>
          </cell>
          <cell r="AO50">
            <v>118.6880405525923</v>
          </cell>
          <cell r="AP50">
            <v>52.225840603463404</v>
          </cell>
          <cell r="AQ50">
            <v>47.24379978155504</v>
          </cell>
          <cell r="AR50">
            <v>52.570302757491149</v>
          </cell>
          <cell r="AS50">
            <v>108.852501764347</v>
          </cell>
        </row>
        <row r="51">
          <cell r="C51" t="str">
            <v>Otros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92075</v>
          </cell>
          <cell r="X51">
            <v>120680</v>
          </cell>
          <cell r="Y51">
            <v>120681</v>
          </cell>
          <cell r="Z51">
            <v>120682</v>
          </cell>
          <cell r="AA51">
            <v>120683</v>
          </cell>
          <cell r="AB51">
            <v>120684</v>
          </cell>
          <cell r="AC51">
            <v>120685</v>
          </cell>
          <cell r="AD51">
            <v>120686</v>
          </cell>
          <cell r="AE51">
            <v>120687</v>
          </cell>
          <cell r="AF51">
            <v>120688</v>
          </cell>
          <cell r="AG51">
            <v>0</v>
          </cell>
          <cell r="AH51">
            <v>0</v>
          </cell>
          <cell r="AJ51">
            <v>8.2863771959651444E-4</v>
          </cell>
          <cell r="AK51">
            <v>8.2863085324458297E-4</v>
          </cell>
          <cell r="AL51">
            <v>8.2862398700367379E-4</v>
          </cell>
        </row>
        <row r="53">
          <cell r="A53" t="str">
            <v>P = Proyectado</v>
          </cell>
          <cell r="E53" t="str">
            <v>C:\CARLOSJ\PRES9194\PAGOS.WK3</v>
          </cell>
          <cell r="W53" t="str">
            <v>C:\CARLOSJ\PRES9194\PAGOS.WK3</v>
          </cell>
          <cell r="X53" t="str">
            <v>C:\CARLOSJ\PRES9194\PAGOS.XLS</v>
          </cell>
          <cell r="AF53">
            <v>35620</v>
          </cell>
          <cell r="AL53" t="str">
            <v>Rango REZ 1</v>
          </cell>
        </row>
        <row r="54">
          <cell r="A54" t="str">
            <v>C:\CARLOSJ\PRES9194\PAGOS.XLS</v>
          </cell>
        </row>
        <row r="57">
          <cell r="A57" t="str">
            <v>PAGOS POR NUMERALES CON RECURSOS DE LA NACION</v>
          </cell>
        </row>
        <row r="58">
          <cell r="A58" t="str">
            <v>Participación  porcentual en el PIB</v>
          </cell>
        </row>
        <row r="60">
          <cell r="AD60" t="str">
            <v>Provisional</v>
          </cell>
          <cell r="AE60" t="str">
            <v>Proyección</v>
          </cell>
          <cell r="AH60" t="str">
            <v>Proyección</v>
          </cell>
        </row>
        <row r="61">
          <cell r="A61" t="str">
            <v>CONCEPTOS</v>
          </cell>
          <cell r="D61">
            <v>1970</v>
          </cell>
          <cell r="E61">
            <v>1971</v>
          </cell>
          <cell r="F61">
            <v>1972</v>
          </cell>
          <cell r="G61">
            <v>1973</v>
          </cell>
          <cell r="H61">
            <v>1974</v>
          </cell>
          <cell r="I61">
            <v>1975</v>
          </cell>
          <cell r="J61">
            <v>1976</v>
          </cell>
          <cell r="K61">
            <v>1977</v>
          </cell>
          <cell r="L61">
            <v>1978</v>
          </cell>
          <cell r="M61">
            <v>1979</v>
          </cell>
          <cell r="N61">
            <v>1980</v>
          </cell>
          <cell r="O61">
            <v>1981</v>
          </cell>
          <cell r="P61">
            <v>1982</v>
          </cell>
          <cell r="Q61">
            <v>1983</v>
          </cell>
          <cell r="R61">
            <v>1984</v>
          </cell>
          <cell r="S61">
            <v>1985</v>
          </cell>
          <cell r="T61">
            <v>1986</v>
          </cell>
          <cell r="U61">
            <v>1987</v>
          </cell>
          <cell r="V61">
            <v>1988</v>
          </cell>
          <cell r="W61">
            <v>1989</v>
          </cell>
          <cell r="X61">
            <v>1990</v>
          </cell>
          <cell r="Y61">
            <v>1991</v>
          </cell>
          <cell r="Z61">
            <v>1992</v>
          </cell>
          <cell r="AA61">
            <v>1993</v>
          </cell>
          <cell r="AB61">
            <v>1994</v>
          </cell>
          <cell r="AC61">
            <v>1995</v>
          </cell>
          <cell r="AD61">
            <v>1996</v>
          </cell>
          <cell r="AE61">
            <v>1997</v>
          </cell>
          <cell r="AH61">
            <v>1998</v>
          </cell>
        </row>
        <row r="62">
          <cell r="AE62" t="str">
            <v>Dic-20-96</v>
          </cell>
          <cell r="AF62" t="str">
            <v>Mayo</v>
          </cell>
          <cell r="AG62" t="str">
            <v>Junio</v>
          </cell>
          <cell r="AH62" t="str">
            <v>Junio 19/97</v>
          </cell>
        </row>
        <row r="64">
          <cell r="A64" t="str">
            <v>FUNCIONAMIENTO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7.4717756753315559E-2</v>
          </cell>
          <cell r="X64">
            <v>7.6564750449893468</v>
          </cell>
          <cell r="Y64">
            <v>7.6111597483168465</v>
          </cell>
          <cell r="Z64">
            <v>8.7108115784324642</v>
          </cell>
          <cell r="AA64">
            <v>9.8711558603314202</v>
          </cell>
          <cell r="AB64">
            <v>10.971052220493998</v>
          </cell>
          <cell r="AC64">
            <v>11.305826926620673</v>
          </cell>
          <cell r="AD64">
            <v>11.854564493137852</v>
          </cell>
          <cell r="AE64">
            <v>11.227453632192901</v>
          </cell>
          <cell r="AF64">
            <v>11.699139483072669</v>
          </cell>
          <cell r="AG64">
            <v>11.736057167008886</v>
          </cell>
          <cell r="AH64">
            <v>14.350810631233587</v>
          </cell>
        </row>
        <row r="65">
          <cell r="A65" t="str">
            <v>1.</v>
          </cell>
          <cell r="B65" t="str">
            <v>SERVICIOS PERSONALES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1.9075557764744473E-2</v>
          </cell>
          <cell r="X65">
            <v>2.2280014476875309</v>
          </cell>
          <cell r="Y65">
            <v>2.1564038648102222</v>
          </cell>
          <cell r="Z65">
            <v>2.3803940430634931</v>
          </cell>
          <cell r="AA65">
            <v>2.6733395431802749</v>
          </cell>
          <cell r="AB65">
            <v>2.8612203326876591</v>
          </cell>
          <cell r="AC65">
            <v>2.8616240158446526</v>
          </cell>
          <cell r="AD65">
            <v>2.8676650568199444</v>
          </cell>
          <cell r="AE65">
            <v>2.5449225940506555</v>
          </cell>
          <cell r="AF65">
            <v>2.7420081483334879</v>
          </cell>
          <cell r="AG65">
            <v>3.4323097794304944</v>
          </cell>
          <cell r="AH65">
            <v>3.110039784013146</v>
          </cell>
        </row>
        <row r="66">
          <cell r="B66" t="str">
            <v>1.1.</v>
          </cell>
          <cell r="C66" t="str">
            <v>Vigencia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1.8941722850918486E-2</v>
          </cell>
          <cell r="X66">
            <v>2.2168927990448148</v>
          </cell>
          <cell r="Y66">
            <v>2.1413052230820502</v>
          </cell>
          <cell r="Z66">
            <v>2.3563885732943333</v>
          </cell>
          <cell r="AA66">
            <v>2.6510509360760666</v>
          </cell>
          <cell r="AB66">
            <v>2.8372353767274534</v>
          </cell>
          <cell r="AC66">
            <v>2.8424985675835219</v>
          </cell>
          <cell r="AD66">
            <v>2.8475771123963862</v>
          </cell>
          <cell r="AE66">
            <v>2.5220570082624341</v>
          </cell>
          <cell r="AF66">
            <v>2.7190896633391852</v>
          </cell>
          <cell r="AG66">
            <v>3.4131742264909302</v>
          </cell>
          <cell r="AH66">
            <v>3.030620645646759</v>
          </cell>
        </row>
        <row r="67">
          <cell r="B67" t="str">
            <v>1.2.</v>
          </cell>
          <cell r="C67" t="str">
            <v>Reservas de apropiación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4.2419409967964401E-3</v>
          </cell>
          <cell r="Y67">
            <v>3.7117811820392014E-3</v>
          </cell>
          <cell r="Z67">
            <v>1.3432619631962932E-3</v>
          </cell>
          <cell r="AA67">
            <v>9.4379308530271305E-3</v>
          </cell>
          <cell r="AB67">
            <v>7.9515734760171163E-3</v>
          </cell>
          <cell r="AC67">
            <v>1.1565271839548582E-2</v>
          </cell>
          <cell r="AD67">
            <v>5.1363682713265078E-3</v>
          </cell>
          <cell r="AE67">
            <v>5.6713854514091533E-3</v>
          </cell>
          <cell r="AF67">
            <v>5.6845061206340624E-3</v>
          </cell>
          <cell r="AG67">
            <v>5.9117819235819631E-3</v>
          </cell>
          <cell r="AH67">
            <v>7.3942830335510827E-3</v>
          </cell>
        </row>
        <row r="68">
          <cell r="B68" t="str">
            <v>1.3.</v>
          </cell>
          <cell r="C68" t="str">
            <v>Reservas de Tesorería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1.3383491382598658E-4</v>
          </cell>
          <cell r="X68">
            <v>6.8667076459198737E-3</v>
          </cell>
          <cell r="Y68">
            <v>1.1386860546132581E-2</v>
          </cell>
          <cell r="Z68">
            <v>2.2662207805963515E-2</v>
          </cell>
          <cell r="AA68">
            <v>1.2850676251180805E-2</v>
          </cell>
          <cell r="AB68">
            <v>1.6033382484188619E-2</v>
          </cell>
          <cell r="AC68">
            <v>7.5601764215825831E-3</v>
          </cell>
          <cell r="AD68">
            <v>1.4951576152231539E-2</v>
          </cell>
          <cell r="AE68">
            <v>1.719420033681188E-2</v>
          </cell>
          <cell r="AF68">
            <v>1.7233978873668346E-2</v>
          </cell>
          <cell r="AG68">
            <v>1.3223771015982044E-2</v>
          </cell>
          <cell r="AH68">
            <v>7.2024855332835813E-2</v>
          </cell>
        </row>
        <row r="69">
          <cell r="A69" t="str">
            <v>2.</v>
          </cell>
          <cell r="B69" t="str">
            <v>GASTOS GENERALES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4.6307447524307653E-3</v>
          </cell>
          <cell r="X69">
            <v>0.38863660205331962</v>
          </cell>
          <cell r="Y69">
            <v>0.54205724366864072</v>
          </cell>
          <cell r="Z69">
            <v>0.63689743443504254</v>
          </cell>
          <cell r="AA69">
            <v>0.74322553299691607</v>
          </cell>
          <cell r="AB69">
            <v>0.88780433561698868</v>
          </cell>
          <cell r="AC69">
            <v>0.82361073382200245</v>
          </cell>
          <cell r="AD69">
            <v>0.7889598244003444</v>
          </cell>
          <cell r="AE69">
            <v>0.70991342333035856</v>
          </cell>
          <cell r="AF69">
            <v>0.71315377572566097</v>
          </cell>
          <cell r="AG69">
            <v>0.79635532023887867</v>
          </cell>
          <cell r="AH69">
            <v>0.78880043003509959</v>
          </cell>
        </row>
        <row r="70">
          <cell r="B70" t="str">
            <v>2.1.</v>
          </cell>
          <cell r="C70" t="str">
            <v>Vigencia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3.273948783867062E-3</v>
          </cell>
          <cell r="X70">
            <v>0.2993972351956351</v>
          </cell>
          <cell r="Y70">
            <v>0.42874121343462052</v>
          </cell>
          <cell r="Z70">
            <v>0.53327817696088331</v>
          </cell>
          <cell r="AA70">
            <v>0.59333014357574598</v>
          </cell>
          <cell r="AB70">
            <v>0.70127861969283811</v>
          </cell>
          <cell r="AC70">
            <v>0.70265543197237768</v>
          </cell>
          <cell r="AD70">
            <v>0.63735869306619441</v>
          </cell>
          <cell r="AE70">
            <v>0.52707875901588241</v>
          </cell>
          <cell r="AF70">
            <v>0.5303472773065403</v>
          </cell>
          <cell r="AG70">
            <v>0.61951811949717095</v>
          </cell>
          <cell r="AH70">
            <v>0.58013859440429671</v>
          </cell>
        </row>
        <row r="71">
          <cell r="B71" t="str">
            <v>2.2.</v>
          </cell>
          <cell r="C71" t="str">
            <v>Reservas de apropiación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5.1536415491265079E-2</v>
          </cell>
          <cell r="Y71">
            <v>4.7609119411925818E-2</v>
          </cell>
          <cell r="Z71">
            <v>7.3033500902726159E-2</v>
          </cell>
          <cell r="AA71">
            <v>0.10265950162333781</v>
          </cell>
          <cell r="AB71">
            <v>0.13656417053740125</v>
          </cell>
          <cell r="AC71">
            <v>9.3306082673150978E-2</v>
          </cell>
          <cell r="AD71">
            <v>5.9067034645558618E-2</v>
          </cell>
          <cell r="AE71">
            <v>6.9581597949399859E-2</v>
          </cell>
          <cell r="AF71">
            <v>7.362788880059358E-2</v>
          </cell>
          <cell r="AG71">
            <v>6.0094641733916189E-2</v>
          </cell>
          <cell r="AH71">
            <v>7.0909617451419674E-2</v>
          </cell>
        </row>
        <row r="72">
          <cell r="B72" t="str">
            <v>2.3.</v>
          </cell>
          <cell r="C72" t="str">
            <v>Reservas de Tesorería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1.3567959685637032E-3</v>
          </cell>
          <cell r="X72">
            <v>3.7702951366419483E-2</v>
          </cell>
          <cell r="Y72">
            <v>6.5706910822094358E-2</v>
          </cell>
          <cell r="Z72">
            <v>3.0585756571433056E-2</v>
          </cell>
          <cell r="AA72">
            <v>4.7235887797832221E-2</v>
          </cell>
          <cell r="AB72">
            <v>4.996154538674942E-2</v>
          </cell>
          <cell r="AC72">
            <v>2.764921917647371E-2</v>
          </cell>
          <cell r="AD72">
            <v>9.253409668859125E-2</v>
          </cell>
          <cell r="AE72">
            <v>0.11325306636507618</v>
          </cell>
          <cell r="AF72">
            <v>0.10917860961852724</v>
          </cell>
          <cell r="AG72">
            <v>0.11674255900779155</v>
          </cell>
          <cell r="AH72">
            <v>0.13775221817938316</v>
          </cell>
        </row>
        <row r="73">
          <cell r="A73" t="str">
            <v>3.</v>
          </cell>
          <cell r="B73" t="str">
            <v>TRANSFERENCIAS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5.101145423614032E-2</v>
          </cell>
          <cell r="X73">
            <v>5.0398369952484954</v>
          </cell>
          <cell r="Y73">
            <v>4.9126986398379833</v>
          </cell>
          <cell r="Z73">
            <v>5.6935201009339291</v>
          </cell>
          <cell r="AA73">
            <v>6.4545907841542309</v>
          </cell>
          <cell r="AB73">
            <v>7.22202755218935</v>
          </cell>
          <cell r="AC73">
            <v>7.6205921769540179</v>
          </cell>
          <cell r="AD73">
            <v>8.1979396119175636</v>
          </cell>
          <cell r="AE73">
            <v>7.9726176148118872</v>
          </cell>
          <cell r="AF73">
            <v>8.2439775590135191</v>
          </cell>
          <cell r="AG73">
            <v>7.507392067339512</v>
          </cell>
          <cell r="AH73">
            <v>10.451970417185343</v>
          </cell>
        </row>
        <row r="74">
          <cell r="B74" t="str">
            <v>3.1.</v>
          </cell>
          <cell r="C74" t="str">
            <v>Vigencia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4.7329830568666645E-2</v>
          </cell>
          <cell r="X74">
            <v>4.5285122168039118</v>
          </cell>
          <cell r="Y74">
            <v>4.5410746505885822</v>
          </cell>
          <cell r="Z74">
            <v>5.3250128566432231</v>
          </cell>
          <cell r="AA74">
            <v>6.2599219988494106</v>
          </cell>
          <cell r="AB74">
            <v>7.0581665132607192</v>
          </cell>
          <cell r="AC74">
            <v>7.1861983149864459</v>
          </cell>
          <cell r="AD74">
            <v>7.6482947941045261</v>
          </cell>
          <cell r="AE74">
            <v>7.3343616965501264</v>
          </cell>
          <cell r="AF74">
            <v>7.5919737300023815</v>
          </cell>
          <cell r="AG74">
            <v>6.9371497080631315</v>
          </cell>
          <cell r="AH74">
            <v>9.0192630723144518</v>
          </cell>
        </row>
        <row r="75">
          <cell r="B75" t="str">
            <v>3.2.</v>
          </cell>
          <cell r="C75" t="str">
            <v>Reservas de apropiación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0.13811168431750609</v>
          </cell>
          <cell r="Y75">
            <v>0.25847944787902766</v>
          </cell>
          <cell r="Z75">
            <v>0.13305622974599643</v>
          </cell>
          <cell r="AA75">
            <v>0.14216858560861667</v>
          </cell>
          <cell r="AB75">
            <v>4.4668151182149292E-2</v>
          </cell>
          <cell r="AC75">
            <v>0.17729058050923077</v>
          </cell>
          <cell r="AD75">
            <v>0.1604367442073816</v>
          </cell>
          <cell r="AE75">
            <v>0.18825578863009287</v>
          </cell>
          <cell r="AF75">
            <v>0.20401060855164466</v>
          </cell>
          <cell r="AG75">
            <v>0.11353986483907955</v>
          </cell>
          <cell r="AH75">
            <v>0.64367262520571822</v>
          </cell>
        </row>
        <row r="76">
          <cell r="B76" t="str">
            <v>3.3.</v>
          </cell>
          <cell r="C76" t="str">
            <v>Reservas de Tesorería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3.6816236674736716E-3</v>
          </cell>
          <cell r="X76">
            <v>0.37321309412707715</v>
          </cell>
          <cell r="Y76">
            <v>0.11314454137037359</v>
          </cell>
          <cell r="Z76">
            <v>0.23545101454470946</v>
          </cell>
          <cell r="AA76">
            <v>5.2500199696203884E-2</v>
          </cell>
          <cell r="AB76">
            <v>0.11919288774648268</v>
          </cell>
          <cell r="AC76">
            <v>0.25710328145834044</v>
          </cell>
          <cell r="AD76">
            <v>0.38920807360565463</v>
          </cell>
          <cell r="AE76">
            <v>0.45000012963166741</v>
          </cell>
          <cell r="AF76">
            <v>0.44799322045949397</v>
          </cell>
          <cell r="AG76">
            <v>0.4567024944373021</v>
          </cell>
          <cell r="AH76">
            <v>0.78903471966517358</v>
          </cell>
        </row>
        <row r="78">
          <cell r="A78" t="str">
            <v>SERVICIO DE LA DEUDA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3.243247722341356E-2</v>
          </cell>
          <cell r="X78">
            <v>2.8002653929020198</v>
          </cell>
          <cell r="Y78">
            <v>3.9073623255963024</v>
          </cell>
          <cell r="Z78">
            <v>3.6726332988417405</v>
          </cell>
          <cell r="AA78">
            <v>3.3759206761124401</v>
          </cell>
          <cell r="AB78">
            <v>4.378022430561769</v>
          </cell>
          <cell r="AC78">
            <v>3.6226349407890233</v>
          </cell>
          <cell r="AD78">
            <v>5.5367601824783037</v>
          </cell>
          <cell r="AE78">
            <v>6.3780580830529923</v>
          </cell>
          <cell r="AF78">
            <v>6.5916811132825517</v>
          </cell>
          <cell r="AG78">
            <v>6.5824088486012204</v>
          </cell>
          <cell r="AH78">
            <v>11.215176321052873</v>
          </cell>
        </row>
        <row r="79">
          <cell r="A79" t="str">
            <v>1.</v>
          </cell>
          <cell r="B79" t="str">
            <v>INTERNA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5.8618079612510789E-3</v>
          </cell>
          <cell r="X79">
            <v>0.22500502023865587</v>
          </cell>
          <cell r="Y79">
            <v>1.2037298751625858</v>
          </cell>
          <cell r="Z79">
            <v>0.58062011538841063</v>
          </cell>
          <cell r="AA79">
            <v>0.76374710797025547</v>
          </cell>
          <cell r="AB79">
            <v>2.0054741113063992</v>
          </cell>
          <cell r="AC79">
            <v>1.9022614064212062</v>
          </cell>
          <cell r="AD79">
            <v>3.8609455490687581</v>
          </cell>
          <cell r="AE79">
            <v>4.4091871115010939</v>
          </cell>
          <cell r="AF79">
            <v>4.7619919844854488</v>
          </cell>
          <cell r="AG79">
            <v>4.7784989054518157</v>
          </cell>
          <cell r="AH79">
            <v>8.1067834281473292</v>
          </cell>
        </row>
        <row r="80">
          <cell r="B80" t="str">
            <v>1.1.</v>
          </cell>
          <cell r="C80" t="str">
            <v>Vigencia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5.8618079612510789E-3</v>
          </cell>
          <cell r="X80">
            <v>0.21694369848075859</v>
          </cell>
          <cell r="Y80">
            <v>1.158334867523519</v>
          </cell>
          <cell r="Z80">
            <v>0.54687645582133892</v>
          </cell>
          <cell r="AA80">
            <v>0.74075496615790093</v>
          </cell>
          <cell r="AB80">
            <v>1.9704061291355004</v>
          </cell>
          <cell r="AC80">
            <v>1.779676688316411</v>
          </cell>
          <cell r="AD80">
            <v>3.8295838941765794</v>
          </cell>
          <cell r="AE80">
            <v>4.4091871115010939</v>
          </cell>
          <cell r="AF80">
            <v>4.7619919844854488</v>
          </cell>
          <cell r="AG80">
            <v>4.7749510333022211</v>
          </cell>
          <cell r="AH80">
            <v>7.6779349395198437</v>
          </cell>
        </row>
        <row r="81">
          <cell r="B81" t="str">
            <v>1.2.</v>
          </cell>
          <cell r="C81" t="str">
            <v>Reservas de apropiación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8.7649863641582788E-3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1.8349200927163104E-4</v>
          </cell>
          <cell r="AH81">
            <v>0</v>
          </cell>
        </row>
        <row r="82">
          <cell r="B82" t="str">
            <v>1.3.</v>
          </cell>
          <cell r="C82" t="str">
            <v>Reservas de Tesorería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8.0613217578972482E-3</v>
          </cell>
          <cell r="Y82">
            <v>3.6630021274908428E-2</v>
          </cell>
          <cell r="Z82">
            <v>3.374365956707167E-2</v>
          </cell>
          <cell r="AA82">
            <v>2.2992141812354514E-2</v>
          </cell>
          <cell r="AB82">
            <v>3.5067982170898529E-2</v>
          </cell>
          <cell r="AC82">
            <v>0.12258471810479574</v>
          </cell>
          <cell r="AD82">
            <v>3.1361654892178382E-2</v>
          </cell>
          <cell r="AE82">
            <v>0</v>
          </cell>
          <cell r="AF82">
            <v>0</v>
          </cell>
          <cell r="AG82">
            <v>3.3643801403222115E-3</v>
          </cell>
          <cell r="AH82">
            <v>0.42884848862748448</v>
          </cell>
        </row>
        <row r="83">
          <cell r="A83" t="str">
            <v>2.</v>
          </cell>
          <cell r="B83" t="str">
            <v>EXTERNA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2.6570669262162484E-2</v>
          </cell>
          <cell r="X83">
            <v>2.5752603726633643</v>
          </cell>
          <cell r="Y83">
            <v>2.7036324504337164</v>
          </cell>
          <cell r="Z83">
            <v>3.0920131834533295</v>
          </cell>
          <cell r="AA83">
            <v>2.6121735681421847</v>
          </cell>
          <cell r="AB83">
            <v>2.3725483192553698</v>
          </cell>
          <cell r="AC83">
            <v>1.7203735343678166</v>
          </cell>
          <cell r="AD83">
            <v>1.6758146334095465</v>
          </cell>
          <cell r="AE83">
            <v>1.9688709715518984</v>
          </cell>
          <cell r="AF83">
            <v>1.8296891287971035</v>
          </cell>
          <cell r="AG83">
            <v>1.8039099431494048</v>
          </cell>
          <cell r="AH83">
            <v>3.1083928929055431</v>
          </cell>
        </row>
        <row r="84">
          <cell r="B84" t="str">
            <v>2.1.</v>
          </cell>
          <cell r="C84" t="str">
            <v>Vigencia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2.6570669262162484E-2</v>
          </cell>
          <cell r="X84">
            <v>2.4827687760633439</v>
          </cell>
          <cell r="Y84">
            <v>2.3717290928684984</v>
          </cell>
          <cell r="Z84">
            <v>2.9694648310983207</v>
          </cell>
          <cell r="AA84">
            <v>2.5868557263951413</v>
          </cell>
          <cell r="AB84">
            <v>2.2223976475814897</v>
          </cell>
          <cell r="AC84">
            <v>1.6947755357678469</v>
          </cell>
          <cell r="AD84">
            <v>1.662730071257261</v>
          </cell>
          <cell r="AE84">
            <v>1.9688709715518984</v>
          </cell>
          <cell r="AF84">
            <v>1.8296891287971035</v>
          </cell>
          <cell r="AG84">
            <v>1.7654823951279861</v>
          </cell>
          <cell r="AH84">
            <v>2.8025171306436141</v>
          </cell>
        </row>
        <row r="85">
          <cell r="B85" t="str">
            <v>2.2.</v>
          </cell>
          <cell r="C85" t="str">
            <v>Reservas de apropiación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3.0448800456358543E-3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2.3863135805775619E-4</v>
          </cell>
          <cell r="AH85">
            <v>0</v>
          </cell>
        </row>
        <row r="86">
          <cell r="B86" t="str">
            <v>2.3.</v>
          </cell>
          <cell r="C86" t="str">
            <v>Reservas de Tesorería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9.2491596600020501E-2</v>
          </cell>
          <cell r="Y86">
            <v>0.32885847751958203</v>
          </cell>
          <cell r="Z86">
            <v>0.12254835235500931</v>
          </cell>
          <cell r="AA86">
            <v>2.5317841747043459E-2</v>
          </cell>
          <cell r="AB86">
            <v>0.15015067167387955</v>
          </cell>
          <cell r="AC86">
            <v>2.5597998599969887E-2</v>
          </cell>
          <cell r="AD86">
            <v>1.308456215228531E-2</v>
          </cell>
          <cell r="AE86">
            <v>0</v>
          </cell>
          <cell r="AF86">
            <v>0</v>
          </cell>
          <cell r="AG86">
            <v>3.8188916663360752E-2</v>
          </cell>
          <cell r="AH86">
            <v>0.30587576226192892</v>
          </cell>
        </row>
        <row r="88">
          <cell r="A88" t="str">
            <v>INVERSION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2.1829278234710266E-2</v>
          </cell>
          <cell r="X88">
            <v>2.1678382649659711</v>
          </cell>
          <cell r="Y88">
            <v>2.6587976397492286</v>
          </cell>
          <cell r="Z88">
            <v>2.8689222086327955</v>
          </cell>
          <cell r="AA88">
            <v>2.4535477993924362</v>
          </cell>
          <cell r="AB88">
            <v>2.431688959856845</v>
          </cell>
          <cell r="AC88">
            <v>2.7307480798130963</v>
          </cell>
          <cell r="AD88">
            <v>3.1488231010274066</v>
          </cell>
          <cell r="AE88">
            <v>3.2185562546703403</v>
          </cell>
          <cell r="AF88">
            <v>3.1715934942902742</v>
          </cell>
          <cell r="AG88">
            <v>3.7055293812359529</v>
          </cell>
          <cell r="AH88">
            <v>1.9741328087696317</v>
          </cell>
        </row>
        <row r="89">
          <cell r="B89" t="str">
            <v>1.1.</v>
          </cell>
          <cell r="C89" t="str">
            <v>Vigencia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1.6463320067181791E-2</v>
          </cell>
          <cell r="X89">
            <v>1.4877514432629979</v>
          </cell>
          <cell r="Y89">
            <v>1.9429573925247852</v>
          </cell>
          <cell r="Z89">
            <v>2.235181409785775</v>
          </cell>
          <cell r="AA89">
            <v>1.601247810495245</v>
          </cell>
          <cell r="AB89">
            <v>1.6850029573378074</v>
          </cell>
          <cell r="AC89">
            <v>1.9121020194272891</v>
          </cell>
          <cell r="AD89">
            <v>1.8860506810747892</v>
          </cell>
          <cell r="AE89">
            <v>1.5054377603796076</v>
          </cell>
          <cell r="AF89">
            <v>1.4290667926762268</v>
          </cell>
          <cell r="AG89">
            <v>1.9695426112141126</v>
          </cell>
          <cell r="AH89">
            <v>0.33074146139510602</v>
          </cell>
        </row>
        <row r="90">
          <cell r="B90" t="str">
            <v>1.2.</v>
          </cell>
          <cell r="C90" t="str">
            <v>Reservas de apropiación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0.21829065496045555</v>
          </cell>
          <cell r="Y90">
            <v>0.50212701448444486</v>
          </cell>
          <cell r="Z90">
            <v>0.46193201203071588</v>
          </cell>
          <cell r="AA90">
            <v>0.60421456415993469</v>
          </cell>
          <cell r="AB90">
            <v>0.5300450826214157</v>
          </cell>
          <cell r="AC90">
            <v>0.58928348121633634</v>
          </cell>
          <cell r="AD90">
            <v>0.61169815377892489</v>
          </cell>
          <cell r="AE90">
            <v>0.84003120954411703</v>
          </cell>
          <cell r="AF90">
            <v>0.90771637418378837</v>
          </cell>
          <cell r="AG90">
            <v>0.87948543134738233</v>
          </cell>
          <cell r="AH90">
            <v>0.83257474825113809</v>
          </cell>
        </row>
        <row r="91">
          <cell r="B91" t="str">
            <v>1.3.</v>
          </cell>
          <cell r="C91" t="str">
            <v>Reservas de Tesorería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5.3659581675284743E-3</v>
          </cell>
          <cell r="X91">
            <v>0.46179616674251822</v>
          </cell>
          <cell r="Y91">
            <v>0.21371323273999837</v>
          </cell>
          <cell r="Z91">
            <v>0.17180878681630526</v>
          </cell>
          <cell r="AA91">
            <v>0.24808542473725662</v>
          </cell>
          <cell r="AB91">
            <v>0.21664091989762208</v>
          </cell>
          <cell r="AC91">
            <v>0.22936257916947103</v>
          </cell>
          <cell r="AD91">
            <v>0.65107426617369268</v>
          </cell>
          <cell r="AE91">
            <v>0.87308728474661623</v>
          </cell>
          <cell r="AF91">
            <v>0.83481032743025951</v>
          </cell>
          <cell r="AG91">
            <v>0.85650133867445843</v>
          </cell>
          <cell r="AH91">
            <v>0.81081659912338766</v>
          </cell>
        </row>
        <row r="93">
          <cell r="A93" t="str">
            <v>OTROS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6.0869119130798899E-3</v>
          </cell>
          <cell r="X93">
            <v>0.59659517576569887</v>
          </cell>
          <cell r="Y93">
            <v>0.45989883452738484</v>
          </cell>
          <cell r="Z93">
            <v>0.36417449064547558</v>
          </cell>
          <cell r="AA93">
            <v>0.27684833910994011</v>
          </cell>
          <cell r="AB93">
            <v>0.21210991852253427</v>
          </cell>
          <cell r="AC93">
            <v>0.16667584165257801</v>
          </cell>
          <cell r="AD93">
            <v>0.13565093520757607</v>
          </cell>
          <cell r="AE93">
            <v>0.10864484063082802</v>
          </cell>
          <cell r="AF93">
            <v>0.10889709122017202</v>
          </cell>
          <cell r="AG93">
            <v>0</v>
          </cell>
          <cell r="AH93">
            <v>0</v>
          </cell>
        </row>
        <row r="94">
          <cell r="B94" t="str">
            <v>DEVOLUCION DE IMPUESTOS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</row>
        <row r="95">
          <cell r="B95" t="str">
            <v>PREPAGO DEUDA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6"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</row>
        <row r="97">
          <cell r="B97" t="str">
            <v>TESOROS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B98" t="str">
            <v>RECOMPRA TESOROS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B99" t="str">
            <v>ORO Y PLATINO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A101" t="str">
            <v>TOTAL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0.13506642412451927</v>
          </cell>
          <cell r="X101">
            <v>12.62457870285734</v>
          </cell>
          <cell r="Y101">
            <v>14.177319713662376</v>
          </cell>
          <cell r="Z101">
            <v>15.252367085907</v>
          </cell>
          <cell r="AA101">
            <v>15.700624335836299</v>
          </cell>
          <cell r="AB101">
            <v>17.780763610912611</v>
          </cell>
          <cell r="AC101">
            <v>17.659209947222791</v>
          </cell>
          <cell r="AD101">
            <v>20.540147776643565</v>
          </cell>
          <cell r="AE101">
            <v>20.824067969916236</v>
          </cell>
          <cell r="AF101">
            <v>21.462414090645495</v>
          </cell>
          <cell r="AG101">
            <v>22.023995396846058</v>
          </cell>
          <cell r="AH101">
            <v>27.540119761056093</v>
          </cell>
        </row>
        <row r="102">
          <cell r="C102" t="str">
            <v>Vigencia</v>
          </cell>
          <cell r="W102">
            <v>0.11844129949404754</v>
          </cell>
          <cell r="X102">
            <v>11.232266168851462</v>
          </cell>
          <cell r="Y102">
            <v>12.584142440022056</v>
          </cell>
          <cell r="Z102">
            <v>13.96620230360387</v>
          </cell>
          <cell r="AA102">
            <v>14.433161581549511</v>
          </cell>
          <cell r="AB102">
            <v>16.474487243735805</v>
          </cell>
          <cell r="AC102">
            <v>16.117906558053892</v>
          </cell>
          <cell r="AD102">
            <v>18.511595246075736</v>
          </cell>
          <cell r="AE102">
            <v>18.266993307261046</v>
          </cell>
          <cell r="AF102">
            <v>18.862158576606884</v>
          </cell>
          <cell r="AG102">
            <v>19.47981809369556</v>
          </cell>
          <cell r="AH102">
            <v>23.44121584392407</v>
          </cell>
        </row>
        <row r="103">
          <cell r="C103" t="str">
            <v>Reservas de apropiación</v>
          </cell>
          <cell r="W103">
            <v>0</v>
          </cell>
          <cell r="X103">
            <v>0.41218069576602312</v>
          </cell>
          <cell r="Y103">
            <v>0.8237372293672317</v>
          </cell>
          <cell r="Z103">
            <v>0.66936500464263482</v>
          </cell>
          <cell r="AA103">
            <v>0.8584805822449163</v>
          </cell>
          <cell r="AB103">
            <v>0.71922897781698336</v>
          </cell>
          <cell r="AC103">
            <v>0.87144541623826666</v>
          </cell>
          <cell r="AD103">
            <v>0.83633830090319161</v>
          </cell>
          <cell r="AE103">
            <v>1.1035399815750189</v>
          </cell>
          <cell r="AF103">
            <v>1.1910393776566606</v>
          </cell>
          <cell r="AG103">
            <v>1.0594538432112894</v>
          </cell>
          <cell r="AH103">
            <v>1.554551273941827</v>
          </cell>
        </row>
        <row r="104">
          <cell r="C104" t="str">
            <v>Reservas de Tesorería</v>
          </cell>
          <cell r="W104">
            <v>1.0538212717391835E-2</v>
          </cell>
          <cell r="X104">
            <v>0.98013183823985239</v>
          </cell>
          <cell r="Y104">
            <v>0.76944004427308943</v>
          </cell>
          <cell r="Z104">
            <v>0.61679977766049232</v>
          </cell>
          <cell r="AA104">
            <v>0.40898217204187148</v>
          </cell>
          <cell r="AB104">
            <v>0.58704738935982081</v>
          </cell>
          <cell r="AC104">
            <v>0.66985797293063343</v>
          </cell>
          <cell r="AD104">
            <v>1.1922142296646336</v>
          </cell>
          <cell r="AE104">
            <v>1.4535346810801717</v>
          </cell>
          <cell r="AF104">
            <v>1.4092161363819491</v>
          </cell>
          <cell r="AG104">
            <v>1.4847234599392169</v>
          </cell>
          <cell r="AH104">
            <v>2.5443526431901935</v>
          </cell>
        </row>
        <row r="105">
          <cell r="C105" t="str">
            <v>Otros</v>
          </cell>
          <cell r="W105">
            <v>6.0869119130798899E-3</v>
          </cell>
          <cell r="X105">
            <v>0.59659517576569887</v>
          </cell>
          <cell r="Y105">
            <v>0.45989883452738484</v>
          </cell>
          <cell r="Z105">
            <v>0.36417449064547558</v>
          </cell>
          <cell r="AA105">
            <v>0.27684833910994011</v>
          </cell>
          <cell r="AB105">
            <v>0.21210991852253427</v>
          </cell>
          <cell r="AC105">
            <v>0.16667584165257801</v>
          </cell>
          <cell r="AD105">
            <v>0.13565093520757607</v>
          </cell>
          <cell r="AE105">
            <v>0.10864484063082802</v>
          </cell>
          <cell r="AF105">
            <v>0.10889709122017202</v>
          </cell>
          <cell r="AG105">
            <v>0</v>
          </cell>
          <cell r="AH105">
            <v>0</v>
          </cell>
        </row>
        <row r="107">
          <cell r="C107" t="str">
            <v xml:space="preserve">PIB </v>
          </cell>
          <cell r="D107">
            <v>132768</v>
          </cell>
          <cell r="E107">
            <v>155886</v>
          </cell>
          <cell r="F107">
            <v>189614</v>
          </cell>
          <cell r="G107">
            <v>243160</v>
          </cell>
          <cell r="H107">
            <v>322384</v>
          </cell>
          <cell r="I107">
            <v>405108</v>
          </cell>
          <cell r="J107">
            <v>532270</v>
          </cell>
          <cell r="K107">
            <v>716029</v>
          </cell>
          <cell r="L107">
            <v>909487</v>
          </cell>
          <cell r="M107">
            <v>1188817</v>
          </cell>
          <cell r="N107">
            <v>1579130</v>
          </cell>
          <cell r="O107">
            <v>1982773</v>
          </cell>
          <cell r="P107">
            <v>2497298</v>
          </cell>
          <cell r="Q107">
            <v>3054137</v>
          </cell>
          <cell r="R107">
            <v>3856584</v>
          </cell>
          <cell r="S107">
            <v>4965883</v>
          </cell>
          <cell r="T107">
            <v>6787956</v>
          </cell>
          <cell r="U107">
            <v>8824408</v>
          </cell>
          <cell r="V107">
            <v>11731348</v>
          </cell>
          <cell r="W107">
            <v>15126718</v>
          </cell>
          <cell r="X107">
            <v>20228122</v>
          </cell>
          <cell r="Y107">
            <v>26240771</v>
          </cell>
          <cell r="Z107">
            <v>33138510</v>
          </cell>
          <cell r="AA107">
            <v>43591737.045630313</v>
          </cell>
          <cell r="AB107">
            <v>56896914.977212004</v>
          </cell>
          <cell r="AC107">
            <v>72407014</v>
          </cell>
          <cell r="AD107">
            <v>88968056</v>
          </cell>
          <cell r="AE107">
            <v>111083968</v>
          </cell>
          <cell r="AF107">
            <v>110827570</v>
          </cell>
          <cell r="AG107">
            <v>108996572</v>
          </cell>
          <cell r="AH107">
            <v>132837529</v>
          </cell>
        </row>
        <row r="108">
          <cell r="A108" t="str">
            <v>C:\CARLOSJ\PRES9194\PAGOS.XLS</v>
          </cell>
          <cell r="AD108" t="str">
            <v>Rango REZ 2</v>
          </cell>
        </row>
      </sheetData>
      <sheetData sheetId="2" refreshError="1">
        <row r="1">
          <cell r="A1" t="str">
            <v>PAGOS REZAGO POR NUMERALES CON RECURSOS DE LA NACION</v>
          </cell>
          <cell r="O1" t="str">
            <v>PAGOS REZAGO POR NUMERALES CON RECURSOS DE LA NACION</v>
          </cell>
          <cell r="AC1" t="str">
            <v>PAGOS REZAGO POR NUMERALES CON RECURSOS DE LA NACION</v>
          </cell>
          <cell r="AP1" t="str">
            <v>PAGOS REZAGO POR NUMERALES CON RECURSOS DE LA NACION</v>
          </cell>
        </row>
        <row r="2">
          <cell r="A2" t="str">
            <v>Clasificación anterior al Decreto 568 de 1996</v>
          </cell>
          <cell r="O2" t="str">
            <v>Clasificación anterior al Decreto 568 de 1996</v>
          </cell>
          <cell r="AC2" t="str">
            <v>Clasificación FMI</v>
          </cell>
          <cell r="AP2" t="str">
            <v>Clasificación FMI</v>
          </cell>
        </row>
        <row r="3">
          <cell r="A3" t="str">
            <v>Millones de pesos</v>
          </cell>
          <cell r="O3" t="str">
            <v>Participación porcentual en el PIB</v>
          </cell>
          <cell r="AC3" t="str">
            <v>Millones de pesos</v>
          </cell>
          <cell r="AP3" t="str">
            <v>Participación porcentual en el PIB</v>
          </cell>
        </row>
        <row r="4">
          <cell r="A4" t="str">
            <v>Millones de pesos</v>
          </cell>
        </row>
        <row r="5">
          <cell r="A5" t="str">
            <v xml:space="preserve"> </v>
          </cell>
          <cell r="O5" t="str">
            <v xml:space="preserve"> </v>
          </cell>
          <cell r="AC5" t="str">
            <v xml:space="preserve"> </v>
          </cell>
          <cell r="AP5" t="str">
            <v xml:space="preserve"> </v>
          </cell>
        </row>
        <row r="6">
          <cell r="A6" t="str">
            <v>CONCEPTOS</v>
          </cell>
          <cell r="D6">
            <v>1990</v>
          </cell>
          <cell r="E6">
            <v>1991</v>
          </cell>
          <cell r="F6">
            <v>1992</v>
          </cell>
          <cell r="G6">
            <v>1993</v>
          </cell>
          <cell r="H6">
            <v>1994</v>
          </cell>
          <cell r="I6">
            <v>1995</v>
          </cell>
          <cell r="J6">
            <v>1996</v>
          </cell>
          <cell r="K6">
            <v>1997</v>
          </cell>
          <cell r="L6">
            <v>1998</v>
          </cell>
          <cell r="M6">
            <v>1999</v>
          </cell>
          <cell r="O6" t="str">
            <v>CONCEPTOS</v>
          </cell>
          <cell r="R6">
            <v>1990</v>
          </cell>
          <cell r="S6">
            <v>1991</v>
          </cell>
          <cell r="T6">
            <v>1992</v>
          </cell>
          <cell r="U6">
            <v>1993</v>
          </cell>
          <cell r="V6">
            <v>1994</v>
          </cell>
          <cell r="W6">
            <v>1995</v>
          </cell>
          <cell r="X6">
            <v>1996</v>
          </cell>
          <cell r="Y6">
            <v>1997</v>
          </cell>
          <cell r="Z6">
            <v>1998</v>
          </cell>
          <cell r="AA6">
            <v>1999</v>
          </cell>
          <cell r="AC6" t="str">
            <v>CONCEPTOS</v>
          </cell>
          <cell r="AE6" t="str">
            <v>Proyección</v>
          </cell>
          <cell r="AF6">
            <v>1990</v>
          </cell>
          <cell r="AG6">
            <v>1991</v>
          </cell>
          <cell r="AH6">
            <v>1992</v>
          </cell>
          <cell r="AI6">
            <v>1993</v>
          </cell>
          <cell r="AJ6">
            <v>1994</v>
          </cell>
          <cell r="AK6">
            <v>1995</v>
          </cell>
          <cell r="AL6">
            <v>1996</v>
          </cell>
          <cell r="AM6">
            <v>1997</v>
          </cell>
          <cell r="AN6">
            <v>1998</v>
          </cell>
          <cell r="AP6" t="str">
            <v>CONCEPTOS</v>
          </cell>
          <cell r="AS6">
            <v>1990</v>
          </cell>
          <cell r="AT6">
            <v>1991</v>
          </cell>
          <cell r="AU6">
            <v>1992</v>
          </cell>
          <cell r="AV6">
            <v>1993</v>
          </cell>
          <cell r="AW6">
            <v>1994</v>
          </cell>
          <cell r="AX6">
            <v>1995</v>
          </cell>
          <cell r="AY6">
            <v>1996</v>
          </cell>
          <cell r="AZ6">
            <v>1997</v>
          </cell>
          <cell r="BA6">
            <v>1998</v>
          </cell>
        </row>
        <row r="7">
          <cell r="A7" t="str">
            <v>CONCEPTOS</v>
          </cell>
          <cell r="D7">
            <v>1970</v>
          </cell>
          <cell r="E7">
            <v>1971</v>
          </cell>
          <cell r="F7">
            <v>1972</v>
          </cell>
          <cell r="G7">
            <v>1973</v>
          </cell>
          <cell r="H7">
            <v>1974</v>
          </cell>
          <cell r="I7">
            <v>1975</v>
          </cell>
          <cell r="J7">
            <v>1976</v>
          </cell>
          <cell r="K7">
            <v>1977</v>
          </cell>
          <cell r="L7">
            <v>1978</v>
          </cell>
          <cell r="M7">
            <v>1979</v>
          </cell>
          <cell r="O7">
            <v>1981</v>
          </cell>
          <cell r="P7">
            <v>1982</v>
          </cell>
          <cell r="Q7">
            <v>1983</v>
          </cell>
          <cell r="R7">
            <v>1984</v>
          </cell>
          <cell r="S7">
            <v>1985</v>
          </cell>
          <cell r="T7">
            <v>1986</v>
          </cell>
          <cell r="U7">
            <v>1987</v>
          </cell>
          <cell r="V7">
            <v>1988</v>
          </cell>
          <cell r="W7">
            <v>1989</v>
          </cell>
          <cell r="X7">
            <v>1990</v>
          </cell>
          <cell r="Y7">
            <v>1991</v>
          </cell>
          <cell r="Z7">
            <v>1992</v>
          </cell>
          <cell r="AA7">
            <v>1993</v>
          </cell>
          <cell r="AB7">
            <v>1994</v>
          </cell>
          <cell r="AC7">
            <v>1995</v>
          </cell>
          <cell r="AD7">
            <v>1996</v>
          </cell>
          <cell r="AE7">
            <v>1997</v>
          </cell>
          <cell r="AH7">
            <v>1998</v>
          </cell>
          <cell r="AJ7" t="str">
            <v>91/90</v>
          </cell>
          <cell r="AK7" t="str">
            <v>92/91</v>
          </cell>
          <cell r="AL7" t="str">
            <v>93/92</v>
          </cell>
          <cell r="AM7" t="str">
            <v>94/93</v>
          </cell>
          <cell r="AN7" t="str">
            <v>95/94</v>
          </cell>
          <cell r="AP7" t="str">
            <v>97/96</v>
          </cell>
          <cell r="AQ7" t="str">
            <v>97/96</v>
          </cell>
          <cell r="AR7" t="str">
            <v>97/97</v>
          </cell>
          <cell r="AS7" t="str">
            <v>98/97</v>
          </cell>
        </row>
        <row r="8">
          <cell r="AE8" t="str">
            <v>Dic-20-96</v>
          </cell>
          <cell r="AF8" t="str">
            <v>Mayo</v>
          </cell>
          <cell r="AG8" t="str">
            <v>cierre</v>
          </cell>
          <cell r="AH8" t="str">
            <v>Junio 19/97</v>
          </cell>
          <cell r="AP8" t="str">
            <v>Di20/96</v>
          </cell>
          <cell r="AQ8" t="str">
            <v>Mayo/97</v>
          </cell>
          <cell r="AR8">
            <v>35582</v>
          </cell>
          <cell r="AS8">
            <v>35582</v>
          </cell>
        </row>
        <row r="9">
          <cell r="A9" t="str">
            <v>FUNCIONAMIENTO</v>
          </cell>
          <cell r="D9">
            <v>123729.91899999999</v>
          </cell>
          <cell r="E9">
            <v>131214</v>
          </cell>
          <cell r="F9">
            <v>164410.74299999999</v>
          </cell>
          <cell r="G9">
            <v>159917.5</v>
          </cell>
          <cell r="H9">
            <v>213005.954</v>
          </cell>
          <cell r="I9">
            <v>415959.912794</v>
          </cell>
          <cell r="J9">
            <v>641756.74237899994</v>
          </cell>
          <cell r="K9">
            <v>835148.20726977009</v>
          </cell>
          <cell r="L9">
            <v>2285852.6821050001</v>
          </cell>
          <cell r="M9">
            <v>1485900</v>
          </cell>
          <cell r="O9" t="str">
            <v>FUNCIONAMIENTO</v>
          </cell>
          <cell r="R9">
            <v>0.81795711556387052</v>
          </cell>
          <cell r="S9">
            <v>0.64867119152237662</v>
          </cell>
          <cell r="T9">
            <v>0.62654692196353523</v>
          </cell>
          <cell r="U9">
            <v>0.48257299438025431</v>
          </cell>
          <cell r="V9">
            <v>0.48863837148089051</v>
          </cell>
          <cell r="W9">
            <v>0.73107639133087909</v>
          </cell>
          <cell r="X9">
            <v>0.88631847513971485</v>
          </cell>
          <cell r="Y9">
            <v>0.92865348121904812</v>
          </cell>
          <cell r="Z9">
            <v>2.0971785076919667</v>
          </cell>
          <cell r="AA9">
            <v>1.1185844927904371</v>
          </cell>
          <cell r="AC9" t="str">
            <v>FUNCIONAMIENTO</v>
          </cell>
          <cell r="AF9">
            <v>89140.313999999998</v>
          </cell>
          <cell r="AG9">
            <v>176964.53999999998</v>
          </cell>
          <cell r="AH9">
            <v>117818.72899999999</v>
          </cell>
          <cell r="AI9">
            <v>216205.12800000003</v>
          </cell>
          <cell r="AJ9">
            <v>319294.68099999998</v>
          </cell>
          <cell r="AK9">
            <v>646203.80228099995</v>
          </cell>
          <cell r="AL9">
            <v>839306.87954727001</v>
          </cell>
          <cell r="AM9">
            <v>1522496.2050319389</v>
          </cell>
          <cell r="AN9">
            <v>1837208.8143756536</v>
          </cell>
          <cell r="AP9" t="str">
            <v>FUNCIONAMIENTO</v>
          </cell>
          <cell r="AS9">
            <v>0.58929121354955138</v>
          </cell>
          <cell r="AT9">
            <v>0.87484414025187296</v>
          </cell>
          <cell r="AU9">
            <v>0.4489911100554172</v>
          </cell>
          <cell r="AV9">
            <v>0.65242863363500658</v>
          </cell>
          <cell r="AW9">
            <v>0.73246606499248568</v>
          </cell>
          <cell r="AX9">
            <v>1.1357448862382318</v>
          </cell>
          <cell r="AY9">
            <v>1.159151348993994</v>
          </cell>
          <cell r="AZ9">
            <v>1.6929586732489867</v>
          </cell>
          <cell r="BA9">
            <v>1.6855656840066984</v>
          </cell>
        </row>
        <row r="10">
          <cell r="A10" t="str">
            <v>1.</v>
          </cell>
          <cell r="B10" t="str">
            <v>SERVICIOS PERSONALES</v>
          </cell>
          <cell r="D10">
            <v>2247.0709999999999</v>
          </cell>
          <cell r="E10">
            <v>3962</v>
          </cell>
          <cell r="F10">
            <v>7955.0549999999994</v>
          </cell>
          <cell r="G10">
            <v>9715.991</v>
          </cell>
          <cell r="H10">
            <v>13646.7</v>
          </cell>
          <cell r="I10">
            <v>13848.165999999999</v>
          </cell>
          <cell r="J10">
            <v>17871.853643999999</v>
          </cell>
          <cell r="K10">
            <v>20857.09673737</v>
          </cell>
          <cell r="L10">
            <v>105498.42095899931</v>
          </cell>
          <cell r="M10">
            <v>75200</v>
          </cell>
          <cell r="O10" t="str">
            <v>1.</v>
          </cell>
          <cell r="P10" t="str">
            <v>SERVICIOS PERSONALES</v>
          </cell>
          <cell r="Q10">
            <v>0</v>
          </cell>
          <cell r="R10">
            <v>1.4854998115914245E-2</v>
          </cell>
          <cell r="S10">
            <v>1.9586593357504962E-2</v>
          </cell>
          <cell r="T10">
            <v>3.0315629826577883E-2</v>
          </cell>
          <cell r="U10">
            <v>2.9319335721491403E-2</v>
          </cell>
          <cell r="V10">
            <v>3.1305703614689886E-2</v>
          </cell>
          <cell r="W10">
            <v>2.4339045457115523E-2</v>
          </cell>
          <cell r="X10">
            <v>2.4682489522354838E-2</v>
          </cell>
          <cell r="Y10">
            <v>2.3192309250835177E-2</v>
          </cell>
          <cell r="Z10">
            <v>9.6790586183755675E-2</v>
          </cell>
          <cell r="AA10">
            <v>5.661050801389117E-2</v>
          </cell>
          <cell r="AB10">
            <v>6242190.2539999997</v>
          </cell>
          <cell r="AC10" t="str">
            <v>1.</v>
          </cell>
          <cell r="AD10" t="str">
            <v>SERVICIOS PERSONALES</v>
          </cell>
          <cell r="AE10">
            <v>12471901</v>
          </cell>
          <cell r="AF10">
            <v>3846.0649999999996</v>
          </cell>
          <cell r="AG10">
            <v>8483.9179999999997</v>
          </cell>
          <cell r="AH10">
            <v>6046.9699999999993</v>
          </cell>
          <cell r="AI10">
            <v>13236.657999999999</v>
          </cell>
          <cell r="AJ10">
            <v>9998.2980000000007</v>
          </cell>
          <cell r="AK10">
            <v>21676.194643999999</v>
          </cell>
          <cell r="AL10">
            <v>18983.184096550001</v>
          </cell>
          <cell r="AM10">
            <v>102119.67773078381</v>
          </cell>
          <cell r="AN10">
            <v>78020.920808873154</v>
          </cell>
          <cell r="AP10" t="str">
            <v>1.</v>
          </cell>
          <cell r="AQ10" t="str">
            <v>SERVICIOS PERSONALES</v>
          </cell>
          <cell r="AR10">
            <v>21.287306313081245</v>
          </cell>
          <cell r="AS10">
            <v>2.5425671164232777E-2</v>
          </cell>
          <cell r="AT10">
            <v>4.1941204428171827E-2</v>
          </cell>
          <cell r="AU10">
            <v>2.3044178084553991E-2</v>
          </cell>
          <cell r="AV10">
            <v>3.9943431373347806E-2</v>
          </cell>
          <cell r="AW10">
            <v>2.2936222957883352E-2</v>
          </cell>
          <cell r="AX10">
            <v>3.8097310992488108E-2</v>
          </cell>
          <cell r="AY10">
            <v>2.6217327642526454E-2</v>
          </cell>
          <cell r="AZ10">
            <v>0.11355325126744409</v>
          </cell>
          <cell r="BA10">
            <v>7.1581077622214717E-2</v>
          </cell>
        </row>
        <row r="11">
          <cell r="A11" t="str">
            <v>1.</v>
          </cell>
          <cell r="B11" t="str">
            <v>1.1.</v>
          </cell>
          <cell r="C11" t="str">
            <v>Reservas de apropiación</v>
          </cell>
          <cell r="D11">
            <v>858.06499999999994</v>
          </cell>
          <cell r="E11">
            <v>974</v>
          </cell>
          <cell r="F11">
            <v>445.137</v>
          </cell>
          <cell r="G11">
            <v>4114.1580000000004</v>
          </cell>
          <cell r="H11">
            <v>4524.2</v>
          </cell>
          <cell r="I11">
            <v>8374.0679999999993</v>
          </cell>
          <cell r="J11">
            <v>4569.7269999999999</v>
          </cell>
          <cell r="K11">
            <v>6443.6396408199998</v>
          </cell>
          <cell r="L11">
            <v>9822.3828690355003</v>
          </cell>
          <cell r="M11">
            <v>7001.4620601623456</v>
          </cell>
          <cell r="O11">
            <v>0</v>
          </cell>
          <cell r="P11" t="str">
            <v>1.1.</v>
          </cell>
          <cell r="Q11" t="str">
            <v>Reservas de apropiación</v>
          </cell>
          <cell r="R11">
            <v>5.6725194523590729E-3</v>
          </cell>
          <cell r="S11">
            <v>4.8150787304921333E-3</v>
          </cell>
          <cell r="T11">
            <v>1.6963564066010104E-3</v>
          </cell>
          <cell r="U11">
            <v>1.2415036161855195E-2</v>
          </cell>
          <cell r="V11">
            <v>1.0378572423632085E-2</v>
          </cell>
          <cell r="W11">
            <v>1.4717964943009525E-2</v>
          </cell>
          <cell r="X11">
            <v>6.3111662082902635E-3</v>
          </cell>
          <cell r="Y11">
            <v>7.1650855884979759E-3</v>
          </cell>
          <cell r="Z11">
            <v>9.0116438423728604E-3</v>
          </cell>
          <cell r="AA11">
            <v>5.2706957987470136E-3</v>
          </cell>
          <cell r="AB11">
            <v>1627946.0999999999</v>
          </cell>
          <cell r="AC11">
            <v>2072016.50178</v>
          </cell>
          <cell r="AD11" t="str">
            <v>1.1.</v>
          </cell>
          <cell r="AE11" t="str">
            <v>Reservas de apropiación</v>
          </cell>
          <cell r="AF11">
            <v>858.06499999999994</v>
          </cell>
          <cell r="AG11">
            <v>974</v>
          </cell>
          <cell r="AH11">
            <v>445.137</v>
          </cell>
          <cell r="AI11">
            <v>4114.1580000000004</v>
          </cell>
          <cell r="AJ11">
            <v>4524.2</v>
          </cell>
          <cell r="AK11">
            <v>8374.0679999999993</v>
          </cell>
          <cell r="AL11">
            <v>4569.7269999999999</v>
          </cell>
          <cell r="AM11">
            <v>6443.6396408199998</v>
          </cell>
          <cell r="AN11">
            <v>9822.3828690355003</v>
          </cell>
          <cell r="AP11">
            <v>10.806040599257361</v>
          </cell>
          <cell r="AQ11" t="str">
            <v>1.1.</v>
          </cell>
          <cell r="AR11" t="str">
            <v>Reservas de apropiación</v>
          </cell>
          <cell r="AS11">
            <v>5.6725194523590729E-3</v>
          </cell>
          <cell r="AT11">
            <v>4.8150787304921333E-3</v>
          </cell>
          <cell r="AU11">
            <v>1.6963564066010104E-3</v>
          </cell>
          <cell r="AV11">
            <v>1.2415036161855195E-2</v>
          </cell>
          <cell r="AW11">
            <v>1.0378572423632085E-2</v>
          </cell>
          <cell r="AX11">
            <v>1.4717964943009525E-2</v>
          </cell>
          <cell r="AY11">
            <v>6.3111662082902635E-3</v>
          </cell>
          <cell r="AZ11">
            <v>7.1650855884979759E-3</v>
          </cell>
          <cell r="BA11">
            <v>9.0116438423728604E-3</v>
          </cell>
        </row>
        <row r="12">
          <cell r="B12" t="str">
            <v>1.2.</v>
          </cell>
          <cell r="C12" t="str">
            <v>Reservas de Tesorería</v>
          </cell>
          <cell r="D12">
            <v>1389.0060000000001</v>
          </cell>
          <cell r="E12">
            <v>2988</v>
          </cell>
          <cell r="F12">
            <v>7509.9179999999997</v>
          </cell>
          <cell r="G12">
            <v>5601.8329999999996</v>
          </cell>
          <cell r="H12">
            <v>9122.5</v>
          </cell>
          <cell r="I12">
            <v>5474.098</v>
          </cell>
          <cell r="J12">
            <v>13302.126644</v>
          </cell>
          <cell r="K12">
            <v>14413.457096550001</v>
          </cell>
          <cell r="L12">
            <v>95676.038089963811</v>
          </cell>
          <cell r="M12">
            <v>68198.537939837654</v>
          </cell>
          <cell r="P12" t="str">
            <v>1.2.</v>
          </cell>
          <cell r="Q12" t="str">
            <v>Reservas de Tesorería</v>
          </cell>
          <cell r="R12">
            <v>9.18247866355517E-3</v>
          </cell>
          <cell r="S12">
            <v>1.4771514627012828E-2</v>
          </cell>
          <cell r="T12">
            <v>2.8619273419976873E-2</v>
          </cell>
          <cell r="U12">
            <v>1.6904299559636207E-2</v>
          </cell>
          <cell r="V12">
            <v>2.09271311910578E-2</v>
          </cell>
          <cell r="W12">
            <v>9.6210805141059962E-3</v>
          </cell>
          <cell r="X12">
            <v>1.8371323314064575E-2</v>
          </cell>
          <cell r="Y12">
            <v>1.6027223662337199E-2</v>
          </cell>
          <cell r="Z12">
            <v>8.7778942341382823E-2</v>
          </cell>
          <cell r="AA12">
            <v>5.1339812215144151E-2</v>
          </cell>
          <cell r="AB12">
            <v>1614299.4</v>
          </cell>
          <cell r="AC12">
            <v>2058168.3357800001</v>
          </cell>
          <cell r="AD12" t="str">
            <v>1.2.</v>
          </cell>
          <cell r="AE12" t="str">
            <v>Reservas de Tesorería</v>
          </cell>
          <cell r="AF12">
            <v>1389.0060000000001</v>
          </cell>
          <cell r="AG12">
            <v>2988</v>
          </cell>
          <cell r="AH12">
            <v>7509.9179999999997</v>
          </cell>
          <cell r="AI12">
            <v>5601.8329999999996</v>
          </cell>
          <cell r="AJ12">
            <v>9122.5</v>
          </cell>
          <cell r="AK12">
            <v>5474.098</v>
          </cell>
          <cell r="AL12">
            <v>13302.126644</v>
          </cell>
          <cell r="AM12">
            <v>14413.457096550001</v>
          </cell>
          <cell r="AN12">
            <v>95676.038089963811</v>
          </cell>
          <cell r="AP12">
            <v>10.585118854487629</v>
          </cell>
          <cell r="AQ12" t="str">
            <v>1.2.</v>
          </cell>
          <cell r="AR12" t="str">
            <v>Reservas de Tesorería</v>
          </cell>
          <cell r="AS12">
            <v>9.18247866355517E-3</v>
          </cell>
          <cell r="AT12">
            <v>1.4771514627012828E-2</v>
          </cell>
          <cell r="AU12">
            <v>2.8619273419976873E-2</v>
          </cell>
          <cell r="AV12">
            <v>1.6904299559636207E-2</v>
          </cell>
          <cell r="AW12">
            <v>2.09271311910578E-2</v>
          </cell>
          <cell r="AX12">
            <v>9.6210805141059962E-3</v>
          </cell>
          <cell r="AY12">
            <v>1.8371323314064575E-2</v>
          </cell>
          <cell r="AZ12">
            <v>1.6027223662337199E-2</v>
          </cell>
          <cell r="BA12">
            <v>8.7778942341382823E-2</v>
          </cell>
        </row>
        <row r="13">
          <cell r="A13" t="str">
            <v>2.</v>
          </cell>
          <cell r="B13" t="str">
            <v>GASTOS GENERALES</v>
          </cell>
          <cell r="C13" t="str">
            <v>Reservas de apropiación</v>
          </cell>
          <cell r="D13">
            <v>18051.448</v>
          </cell>
          <cell r="E13">
            <v>29735</v>
          </cell>
          <cell r="F13">
            <v>34337.877999999997</v>
          </cell>
          <cell r="G13">
            <v>65342.004000000001</v>
          </cell>
          <cell r="H13">
            <v>106127.378</v>
          </cell>
          <cell r="I13">
            <v>87580.122344000003</v>
          </cell>
          <cell r="J13">
            <v>134876.57942200001</v>
          </cell>
          <cell r="K13">
            <v>192746.48682922003</v>
          </cell>
          <cell r="L13">
            <v>277181.22641800006</v>
          </cell>
          <cell r="M13">
            <v>301900</v>
          </cell>
          <cell r="O13" t="str">
            <v>2.</v>
          </cell>
          <cell r="P13" t="str">
            <v>GASTOS GENERALES</v>
          </cell>
          <cell r="R13">
            <v>0.11933500366900909</v>
          </cell>
          <cell r="S13">
            <v>0.14699832243448008</v>
          </cell>
          <cell r="T13">
            <v>0.13085697062788282</v>
          </cell>
          <cell r="U13">
            <v>0.19717846095071867</v>
          </cell>
          <cell r="V13">
            <v>0.24345755685053236</v>
          </cell>
          <cell r="W13">
            <v>0.15392771713383238</v>
          </cell>
          <cell r="X13">
            <v>0.18627557189694358</v>
          </cell>
          <cell r="Y13">
            <v>0.21432686369747259</v>
          </cell>
          <cell r="Z13">
            <v>0.25430270083906864</v>
          </cell>
          <cell r="AA13">
            <v>0.22727011129512956</v>
          </cell>
          <cell r="AB13">
            <v>4524.2</v>
          </cell>
          <cell r="AC13">
            <v>8374.0679999999993</v>
          </cell>
          <cell r="AD13" t="str">
            <v>1.3.</v>
          </cell>
          <cell r="AE13" t="str">
            <v>Deuda Flotante</v>
          </cell>
          <cell r="AF13">
            <v>1598.9939999999999</v>
          </cell>
          <cell r="AG13">
            <v>4521.9179999999997</v>
          </cell>
          <cell r="AH13">
            <v>-1908.085</v>
          </cell>
          <cell r="AI13">
            <v>3520.6670000000004</v>
          </cell>
          <cell r="AJ13">
            <v>-3648.402</v>
          </cell>
          <cell r="AK13">
            <v>7828.028644</v>
          </cell>
          <cell r="AL13">
            <v>1111.3304525500007</v>
          </cell>
          <cell r="AM13">
            <v>81262.580993413809</v>
          </cell>
          <cell r="AN13">
            <v>-27477.500150126158</v>
          </cell>
          <cell r="AP13">
            <v>37.863815497074562</v>
          </cell>
          <cell r="AQ13" t="str">
            <v>1.3.</v>
          </cell>
          <cell r="AR13" t="str">
            <v>Deuda Flotante</v>
          </cell>
          <cell r="AS13">
            <v>1.0570673048318536E-2</v>
          </cell>
          <cell r="AT13">
            <v>2.2354611070666865E-2</v>
          </cell>
          <cell r="AU13">
            <v>-7.2714517420238902E-3</v>
          </cell>
          <cell r="AV13">
            <v>1.0624095651856406E-2</v>
          </cell>
          <cell r="AW13">
            <v>-8.36948065680654E-3</v>
          </cell>
          <cell r="AX13">
            <v>1.3758265535372582E-2</v>
          </cell>
          <cell r="AY13">
            <v>1.5348381201716185E-3</v>
          </cell>
          <cell r="AZ13">
            <v>9.0360942016608936E-2</v>
          </cell>
          <cell r="BA13">
            <v>-2.5209508561540958E-2</v>
          </cell>
        </row>
        <row r="14">
          <cell r="B14" t="str">
            <v>2.1.</v>
          </cell>
          <cell r="C14" t="str">
            <v>Reservas de apropiación</v>
          </cell>
          <cell r="D14">
            <v>10424.849</v>
          </cell>
          <cell r="E14">
            <v>12493</v>
          </cell>
          <cell r="F14">
            <v>24202.214</v>
          </cell>
          <cell r="G14">
            <v>44751.06</v>
          </cell>
          <cell r="H14">
            <v>77700.800000000003</v>
          </cell>
          <cell r="I14">
            <v>67560.148344000001</v>
          </cell>
          <cell r="J14">
            <v>52550.792460999997</v>
          </cell>
          <cell r="K14">
            <v>65501.099445650005</v>
          </cell>
          <cell r="L14">
            <v>94194.583645818668</v>
          </cell>
          <cell r="M14">
            <v>102594.77227288127</v>
          </cell>
          <cell r="P14" t="str">
            <v>2.1.</v>
          </cell>
          <cell r="Q14" t="str">
            <v>Reservas de apropiación</v>
          </cell>
          <cell r="R14">
            <v>6.891687545862614E-2</v>
          </cell>
          <cell r="S14">
            <v>6.1760552956918097E-2</v>
          </cell>
          <cell r="T14">
            <v>9.2231337257582854E-2</v>
          </cell>
          <cell r="U14">
            <v>0.13504246268163533</v>
          </cell>
          <cell r="V14">
            <v>0.17824662485614076</v>
          </cell>
          <cell r="W14">
            <v>0.11874132080985193</v>
          </cell>
          <cell r="X14">
            <v>7.2576936346249551E-2</v>
          </cell>
          <cell r="Y14">
            <v>7.2834765727072079E-2</v>
          </cell>
          <cell r="Z14">
            <v>8.6419767078379922E-2</v>
          </cell>
          <cell r="AA14">
            <v>7.7233273642783026E-2</v>
          </cell>
          <cell r="AB14">
            <v>9122.5</v>
          </cell>
          <cell r="AC14" t="str">
            <v>2.</v>
          </cell>
          <cell r="AD14" t="str">
            <v>GASTOS GENERALES</v>
          </cell>
          <cell r="AE14">
            <v>19100</v>
          </cell>
          <cell r="AF14">
            <v>27666.849000000002</v>
          </cell>
          <cell r="AG14">
            <v>22628.664000000001</v>
          </cell>
          <cell r="AH14">
            <v>44793.157999999996</v>
          </cell>
          <cell r="AI14">
            <v>73177.638000000006</v>
          </cell>
          <cell r="AJ14">
            <v>97720.774000000005</v>
          </cell>
          <cell r="AK14">
            <v>149885.93530499999</v>
          </cell>
          <cell r="AL14">
            <v>179796.17984457</v>
          </cell>
          <cell r="AM14">
            <v>248487.74221783143</v>
          </cell>
          <cell r="AN14">
            <v>293499.8113729374</v>
          </cell>
          <cell r="AP14" t="str">
            <v>2.</v>
          </cell>
          <cell r="AQ14" t="str">
            <v>GASTOS GENERALES</v>
          </cell>
          <cell r="AR14">
            <v>8.3545321909205494</v>
          </cell>
          <cell r="AS14">
            <v>0.18290075826188132</v>
          </cell>
          <cell r="AT14">
            <v>0.11186734982120436</v>
          </cell>
          <cell r="AU14">
            <v>0.17070061699025535</v>
          </cell>
          <cell r="AV14">
            <v>0.2208235614697221</v>
          </cell>
          <cell r="AW14">
            <v>0.22417270020166735</v>
          </cell>
          <cell r="AX14">
            <v>0.26343420441166515</v>
          </cell>
          <cell r="AY14">
            <v>0.24831320877915225</v>
          </cell>
          <cell r="AZ14">
            <v>0.27630904891149538</v>
          </cell>
          <cell r="BA14">
            <v>0.26927435054832494</v>
          </cell>
        </row>
        <row r="15">
          <cell r="A15" t="str">
            <v>2.</v>
          </cell>
          <cell r="B15" t="str">
            <v>2.2.</v>
          </cell>
          <cell r="C15" t="str">
            <v>Reservas de Tesorería</v>
          </cell>
          <cell r="D15">
            <v>7626.5989999999993</v>
          </cell>
          <cell r="E15">
            <v>17242</v>
          </cell>
          <cell r="F15">
            <v>10135.664000000001</v>
          </cell>
          <cell r="G15">
            <v>20590.944</v>
          </cell>
          <cell r="H15">
            <v>28426.578000000001</v>
          </cell>
          <cell r="I15">
            <v>20019.974000000002</v>
          </cell>
          <cell r="J15">
            <v>82325.786961000005</v>
          </cell>
          <cell r="K15">
            <v>127245.38738357001</v>
          </cell>
          <cell r="L15">
            <v>182986.6427721814</v>
          </cell>
          <cell r="M15">
            <v>199305.22772711873</v>
          </cell>
          <cell r="O15">
            <v>0</v>
          </cell>
          <cell r="P15" t="str">
            <v>2.2.</v>
          </cell>
          <cell r="Q15" t="str">
            <v>Reservas de Tesorería</v>
          </cell>
          <cell r="R15">
            <v>5.0418128210382961E-2</v>
          </cell>
          <cell r="S15">
            <v>8.5237769477561981E-2</v>
          </cell>
          <cell r="T15">
            <v>3.8625633370299985E-2</v>
          </cell>
          <cell r="U15">
            <v>6.2135998269083316E-2</v>
          </cell>
          <cell r="V15">
            <v>6.5210931994391624E-2</v>
          </cell>
          <cell r="W15">
            <v>3.5186396323980441E-2</v>
          </cell>
          <cell r="X15">
            <v>0.11369863555069402</v>
          </cell>
          <cell r="Y15">
            <v>0.14149209797040049</v>
          </cell>
          <cell r="Z15">
            <v>0.16788293376068872</v>
          </cell>
          <cell r="AA15">
            <v>0.15003683765234652</v>
          </cell>
          <cell r="AB15">
            <v>505133.27799999999</v>
          </cell>
          <cell r="AC15">
            <v>596351.93934400007</v>
          </cell>
          <cell r="AD15" t="str">
            <v>2.1.</v>
          </cell>
          <cell r="AE15" t="str">
            <v>Reservas de apropiación</v>
          </cell>
          <cell r="AF15">
            <v>10424.849</v>
          </cell>
          <cell r="AG15">
            <v>12493</v>
          </cell>
          <cell r="AH15">
            <v>24202.214</v>
          </cell>
          <cell r="AI15">
            <v>44751.06</v>
          </cell>
          <cell r="AJ15">
            <v>77700.800000000003</v>
          </cell>
          <cell r="AK15">
            <v>67560.148344000001</v>
          </cell>
          <cell r="AL15">
            <v>52550.792460999997</v>
          </cell>
          <cell r="AM15">
            <v>65501.099445650005</v>
          </cell>
          <cell r="AN15">
            <v>94194.583645818668</v>
          </cell>
          <cell r="AP15">
            <v>12.348630566049446</v>
          </cell>
          <cell r="AQ15" t="str">
            <v>2.1.</v>
          </cell>
          <cell r="AR15" t="str">
            <v>Reservas de apropiación</v>
          </cell>
          <cell r="AS15">
            <v>6.891687545862614E-2</v>
          </cell>
          <cell r="AT15">
            <v>6.1760552956918097E-2</v>
          </cell>
          <cell r="AU15">
            <v>9.2231337257582854E-2</v>
          </cell>
          <cell r="AV15">
            <v>0.13504246268163533</v>
          </cell>
          <cell r="AW15">
            <v>0.17824662485614076</v>
          </cell>
          <cell r="AX15">
            <v>0.11874132080985193</v>
          </cell>
          <cell r="AY15">
            <v>7.2576936346249551E-2</v>
          </cell>
          <cell r="AZ15">
            <v>7.2834765727072079E-2</v>
          </cell>
          <cell r="BA15">
            <v>8.6419767078379922E-2</v>
          </cell>
        </row>
        <row r="16">
          <cell r="A16" t="str">
            <v>3.</v>
          </cell>
          <cell r="B16" t="str">
            <v>TRANSFERENCIAS</v>
          </cell>
          <cell r="C16" t="str">
            <v>Vigencia</v>
          </cell>
          <cell r="D16">
            <v>103431.4</v>
          </cell>
          <cell r="E16">
            <v>97517</v>
          </cell>
          <cell r="F16">
            <v>122117.81</v>
          </cell>
          <cell r="G16">
            <v>84859.505000000005</v>
          </cell>
          <cell r="H16">
            <v>93231.876000000004</v>
          </cell>
          <cell r="I16">
            <v>314531.62445</v>
          </cell>
          <cell r="J16">
            <v>489008.30931300001</v>
          </cell>
          <cell r="K16">
            <v>621544.62370318</v>
          </cell>
          <cell r="L16">
            <v>1903173.0347280009</v>
          </cell>
          <cell r="M16">
            <v>1108800</v>
          </cell>
          <cell r="O16" t="str">
            <v>3.</v>
          </cell>
          <cell r="P16" t="str">
            <v>TRANSFERENCIAS</v>
          </cell>
          <cell r="R16">
            <v>0.68376711377894706</v>
          </cell>
          <cell r="S16">
            <v>0.48208627573039164</v>
          </cell>
          <cell r="T16">
            <v>0.46537432150907454</v>
          </cell>
          <cell r="U16">
            <v>0.25607519770804421</v>
          </cell>
          <cell r="V16">
            <v>0.21387511101566822</v>
          </cell>
          <cell r="W16">
            <v>0.55280962873993122</v>
          </cell>
          <cell r="X16">
            <v>0.67536041372041666</v>
          </cell>
          <cell r="Y16">
            <v>0.69113430827074029</v>
          </cell>
          <cell r="Z16">
            <v>1.7460852206691426</v>
          </cell>
          <cell r="AA16">
            <v>0.8347038734814165</v>
          </cell>
          <cell r="AB16">
            <v>399005.9</v>
          </cell>
          <cell r="AC16">
            <v>508771.81699999998</v>
          </cell>
          <cell r="AD16" t="str">
            <v>2.2.</v>
          </cell>
          <cell r="AE16" t="str">
            <v>Reservas de Tesorería</v>
          </cell>
          <cell r="AF16">
            <v>7626.5989999999993</v>
          </cell>
          <cell r="AG16">
            <v>17242</v>
          </cell>
          <cell r="AH16">
            <v>10135.664000000001</v>
          </cell>
          <cell r="AI16">
            <v>20590.944</v>
          </cell>
          <cell r="AJ16">
            <v>28426.578000000001</v>
          </cell>
          <cell r="AK16">
            <v>20019.974000000002</v>
          </cell>
          <cell r="AL16">
            <v>82325.786961000005</v>
          </cell>
          <cell r="AM16">
            <v>127245.38738357001</v>
          </cell>
          <cell r="AN16">
            <v>182986.6427721814</v>
          </cell>
          <cell r="AP16">
            <v>3.2544754361547135</v>
          </cell>
          <cell r="AQ16" t="str">
            <v>2.2.</v>
          </cell>
          <cell r="AR16" t="str">
            <v>Reservas de Tesorería</v>
          </cell>
          <cell r="AS16">
            <v>5.0418128210382961E-2</v>
          </cell>
          <cell r="AT16">
            <v>8.5237769477561981E-2</v>
          </cell>
          <cell r="AU16">
            <v>3.8625633370299985E-2</v>
          </cell>
          <cell r="AV16">
            <v>6.2135998269083316E-2</v>
          </cell>
          <cell r="AW16">
            <v>6.5210931994391624E-2</v>
          </cell>
          <cell r="AX16">
            <v>3.5186396323980441E-2</v>
          </cell>
          <cell r="AY16">
            <v>0.11369863555069402</v>
          </cell>
          <cell r="AZ16">
            <v>0.14149209797040049</v>
          </cell>
          <cell r="BA16">
            <v>0.16788293376068872</v>
          </cell>
        </row>
        <row r="17">
          <cell r="B17" t="str">
            <v>3.1.</v>
          </cell>
          <cell r="C17" t="str">
            <v>Reservas de apropiación</v>
          </cell>
          <cell r="D17">
            <v>27937.4</v>
          </cell>
          <cell r="E17">
            <v>67827</v>
          </cell>
          <cell r="F17">
            <v>44092.851999999999</v>
          </cell>
          <cell r="G17">
            <v>61973.756000000001</v>
          </cell>
          <cell r="H17">
            <v>25414.799999999999</v>
          </cell>
          <cell r="I17">
            <v>128370.81544999999</v>
          </cell>
          <cell r="J17">
            <v>142737.45243100001</v>
          </cell>
          <cell r="K17">
            <v>123754.56052803001</v>
          </cell>
          <cell r="L17">
            <v>855038.81017270719</v>
          </cell>
          <cell r="M17">
            <v>498150.72797886416</v>
          </cell>
          <cell r="P17" t="str">
            <v>3.1.</v>
          </cell>
          <cell r="Q17" t="str">
            <v>Reservas de apropiación</v>
          </cell>
          <cell r="R17">
            <v>0.18468932417513403</v>
          </cell>
          <cell r="S17">
            <v>0.3353104158655954</v>
          </cell>
          <cell r="T17">
            <v>0.16803184632036916</v>
          </cell>
          <cell r="U17">
            <v>0.18701431054081794</v>
          </cell>
          <cell r="V17">
            <v>5.8301874902109703E-2</v>
          </cell>
          <cell r="W17">
            <v>0.22561999275604708</v>
          </cell>
          <cell r="X17">
            <v>0.19713207953997386</v>
          </cell>
          <cell r="Y17">
            <v>0.13761042944317223</v>
          </cell>
          <cell r="Z17">
            <v>0.7844639464190738</v>
          </cell>
          <cell r="AA17">
            <v>0.37500752364857987</v>
          </cell>
          <cell r="AB17">
            <v>77700.800000000003</v>
          </cell>
          <cell r="AC17">
            <v>67560.148344000001</v>
          </cell>
          <cell r="AD17" t="str">
            <v>2.3.</v>
          </cell>
          <cell r="AE17" t="str">
            <v>Deuda Flotante</v>
          </cell>
          <cell r="AF17">
            <v>9615.4010000000017</v>
          </cell>
          <cell r="AG17">
            <v>-7106.3359999999993</v>
          </cell>
          <cell r="AH17">
            <v>10455.279999999999</v>
          </cell>
          <cell r="AI17">
            <v>7835.6340000000018</v>
          </cell>
          <cell r="AJ17">
            <v>-8406.6039999999994</v>
          </cell>
          <cell r="AK17">
            <v>62305.812961000003</v>
          </cell>
          <cell r="AL17">
            <v>44919.600422570002</v>
          </cell>
          <cell r="AM17">
            <v>55741.255388611389</v>
          </cell>
          <cell r="AN17">
            <v>16318.584954937338</v>
          </cell>
          <cell r="AP17">
            <v>47.084366153684364</v>
          </cell>
          <cell r="AQ17" t="str">
            <v>2.3.</v>
          </cell>
          <cell r="AR17" t="str">
            <v>Deuda Flotante</v>
          </cell>
          <cell r="AS17">
            <v>6.3565754592872212E-2</v>
          </cell>
          <cell r="AT17">
            <v>-3.5130972613275711E-2</v>
          </cell>
          <cell r="AU17">
            <v>3.9843646362372503E-2</v>
          </cell>
          <cell r="AV17">
            <v>2.3645100519003422E-2</v>
          </cell>
          <cell r="AW17">
            <v>-1.9284856648865034E-2</v>
          </cell>
          <cell r="AX17">
            <v>0.10950648727783278</v>
          </cell>
          <cell r="AY17">
            <v>6.2037636882208674E-2</v>
          </cell>
          <cell r="AZ17">
            <v>6.1982185214022795E-2</v>
          </cell>
          <cell r="BA17">
            <v>1.4971649709256303E-2</v>
          </cell>
        </row>
        <row r="18">
          <cell r="B18" t="str">
            <v>3.2.</v>
          </cell>
          <cell r="C18" t="str">
            <v>Reservas de Tesorería</v>
          </cell>
          <cell r="D18">
            <v>75494</v>
          </cell>
          <cell r="E18">
            <v>29690</v>
          </cell>
          <cell r="F18">
            <v>78024.957999999999</v>
          </cell>
          <cell r="G18">
            <v>22885.749</v>
          </cell>
          <cell r="H18">
            <v>67817.076000000001</v>
          </cell>
          <cell r="I18">
            <v>186160.80899999998</v>
          </cell>
          <cell r="J18">
            <v>346270.85688199999</v>
          </cell>
          <cell r="K18">
            <v>497790.06317515002</v>
          </cell>
          <cell r="L18">
            <v>1048134.2245552937</v>
          </cell>
          <cell r="M18">
            <v>610649.27202113578</v>
          </cell>
          <cell r="P18" t="str">
            <v>3.2.</v>
          </cell>
          <cell r="Q18" t="str">
            <v>Reservas de Tesorería</v>
          </cell>
          <cell r="R18">
            <v>0.4990777896038131</v>
          </cell>
          <cell r="S18">
            <v>0.14677585986479616</v>
          </cell>
          <cell r="T18">
            <v>0.29734247518870538</v>
          </cell>
          <cell r="U18">
            <v>6.906088716722629E-2</v>
          </cell>
          <cell r="V18">
            <v>0.1555732361135585</v>
          </cell>
          <cell r="W18">
            <v>0.32718963598388406</v>
          </cell>
          <cell r="X18">
            <v>0.47822833418044275</v>
          </cell>
          <cell r="Y18">
            <v>0.55352387882756815</v>
          </cell>
          <cell r="Z18">
            <v>0.96162127425006882</v>
          </cell>
          <cell r="AA18">
            <v>0.45969634983283664</v>
          </cell>
          <cell r="AB18">
            <v>28426.578000000001</v>
          </cell>
          <cell r="AC18" t="str">
            <v>3.</v>
          </cell>
          <cell r="AD18" t="str">
            <v>TRANSFERENCIAS</v>
          </cell>
          <cell r="AE18">
            <v>125806</v>
          </cell>
          <cell r="AF18">
            <v>57627.399999999994</v>
          </cell>
          <cell r="AG18">
            <v>145851.95799999998</v>
          </cell>
          <cell r="AH18">
            <v>66978.600999999995</v>
          </cell>
          <cell r="AI18">
            <v>129790.83200000001</v>
          </cell>
          <cell r="AJ18">
            <v>211575.609</v>
          </cell>
          <cell r="AK18">
            <v>474641.67233199999</v>
          </cell>
          <cell r="AL18">
            <v>640527.51560615003</v>
          </cell>
          <cell r="AM18">
            <v>1171888.7850833237</v>
          </cell>
          <cell r="AN18">
            <v>1465688.0821938431</v>
          </cell>
          <cell r="AP18" t="str">
            <v>3.</v>
          </cell>
          <cell r="AQ18" t="str">
            <v>TRANSFERENCIAS</v>
          </cell>
          <cell r="AR18">
            <v>54.563220202012339</v>
          </cell>
          <cell r="AS18">
            <v>0.38096478412343732</v>
          </cell>
          <cell r="AT18">
            <v>0.72103558600249684</v>
          </cell>
          <cell r="AU18">
            <v>0.25524631498060779</v>
          </cell>
          <cell r="AV18">
            <v>0.3916616407919366</v>
          </cell>
          <cell r="AW18">
            <v>0.48535714183293505</v>
          </cell>
          <cell r="AX18">
            <v>0.83421337083407854</v>
          </cell>
          <cell r="AY18">
            <v>0.88462081257231517</v>
          </cell>
          <cell r="AZ18">
            <v>1.3030963730700473</v>
          </cell>
          <cell r="BA18">
            <v>1.3447102558361588</v>
          </cell>
        </row>
        <row r="19">
          <cell r="A19" t="str">
            <v>3.</v>
          </cell>
          <cell r="B19" t="str">
            <v>TRANSFERENCIAS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771635.88300000003</v>
          </cell>
          <cell r="X19">
            <v>1019464.3759999999</v>
          </cell>
          <cell r="Y19">
            <v>1289130</v>
          </cell>
          <cell r="Z19">
            <v>1886747.7280000001</v>
          </cell>
          <cell r="AA19">
            <v>2813668.2420000001</v>
          </cell>
          <cell r="AB19">
            <v>4109110.8759999997</v>
          </cell>
          <cell r="AC19">
            <v>5517843.2444500001</v>
          </cell>
          <cell r="AD19" t="str">
            <v>3.1.</v>
          </cell>
          <cell r="AE19" t="str">
            <v>Reservas de apropiación</v>
          </cell>
          <cell r="AF19">
            <v>27937.4</v>
          </cell>
          <cell r="AG19">
            <v>67827</v>
          </cell>
          <cell r="AH19">
            <v>44092.851999999999</v>
          </cell>
          <cell r="AI19">
            <v>61973.756000000001</v>
          </cell>
          <cell r="AJ19">
            <v>25414.799999999999</v>
          </cell>
          <cell r="AK19">
            <v>128370.81544999999</v>
          </cell>
          <cell r="AL19">
            <v>142737.45243100001</v>
          </cell>
          <cell r="AM19">
            <v>123754.56052803001</v>
          </cell>
          <cell r="AN19">
            <v>855038.81017270719</v>
          </cell>
          <cell r="AP19">
            <v>21.426507391628768</v>
          </cell>
          <cell r="AQ19" t="str">
            <v>3.1.</v>
          </cell>
          <cell r="AR19" t="str">
            <v>Reservas de apropiación</v>
          </cell>
          <cell r="AS19">
            <v>0.18468932417513403</v>
          </cell>
          <cell r="AT19">
            <v>0.3353104158655954</v>
          </cell>
          <cell r="AU19">
            <v>0.16803184632036916</v>
          </cell>
          <cell r="AV19">
            <v>0.18701431054081794</v>
          </cell>
          <cell r="AW19">
            <v>5.8301874902109703E-2</v>
          </cell>
          <cell r="AX19">
            <v>0.22561999275604708</v>
          </cell>
          <cell r="AY19">
            <v>0.19713207953997386</v>
          </cell>
          <cell r="AZ19">
            <v>0.13761042944317223</v>
          </cell>
          <cell r="BA19">
            <v>0.7844639464190738</v>
          </cell>
        </row>
        <row r="20">
          <cell r="A20" t="str">
            <v>SERVICIO DE LA DEUDA</v>
          </cell>
          <cell r="B20" t="str">
            <v>3.1.</v>
          </cell>
          <cell r="C20" t="str">
            <v>Vigencia</v>
          </cell>
          <cell r="D20">
            <v>20339.966999999997</v>
          </cell>
          <cell r="E20">
            <v>99006</v>
          </cell>
          <cell r="F20">
            <v>51792.843999999997</v>
          </cell>
          <cell r="G20">
            <v>21059.161</v>
          </cell>
          <cell r="H20">
            <v>105383.69999999998</v>
          </cell>
          <cell r="I20">
            <v>107294.68042999999</v>
          </cell>
          <cell r="J20">
            <v>39542.935270000002</v>
          </cell>
          <cell r="K20">
            <v>45751.769069000002</v>
          </cell>
          <cell r="L20">
            <v>975989.5398452573</v>
          </cell>
          <cell r="M20">
            <v>2032900</v>
          </cell>
          <cell r="O20" t="str">
            <v>SERVICIO DE LA DEUDA</v>
          </cell>
          <cell r="R20">
            <v>0.13446400735123984</v>
          </cell>
          <cell r="S20">
            <v>0.48944731498059985</v>
          </cell>
          <cell r="T20">
            <v>0.19737546583520738</v>
          </cell>
          <cell r="U20">
            <v>6.3548907298487473E-2</v>
          </cell>
          <cell r="V20">
            <v>0.24175155004648699</v>
          </cell>
          <cell r="W20">
            <v>0.18857732527848475</v>
          </cell>
          <cell r="X20">
            <v>5.4612023180516736E-2</v>
          </cell>
          <cell r="Y20">
            <v>5.0874251118559206E-2</v>
          </cell>
          <cell r="Z20">
            <v>0.89543140847150438</v>
          </cell>
          <cell r="AA20">
            <v>1.5303657146467999</v>
          </cell>
          <cell r="AB20">
            <v>4015879</v>
          </cell>
          <cell r="AC20">
            <v>5203311.62</v>
          </cell>
          <cell r="AD20" t="str">
            <v>1.3.</v>
          </cell>
          <cell r="AE20" t="str">
            <v>Reservas de Tesorería</v>
          </cell>
          <cell r="AF20">
            <v>75494</v>
          </cell>
          <cell r="AG20">
            <v>29690</v>
          </cell>
          <cell r="AH20">
            <v>78024.957999999999</v>
          </cell>
          <cell r="AI20">
            <v>22885.749</v>
          </cell>
          <cell r="AJ20">
            <v>67817.076000000001</v>
          </cell>
          <cell r="AK20">
            <v>186160.80899999998</v>
          </cell>
          <cell r="AL20">
            <v>346270.85688199999</v>
          </cell>
          <cell r="AM20">
            <v>497790.06317515002</v>
          </cell>
          <cell r="AN20">
            <v>1048134.2245552937</v>
          </cell>
          <cell r="AP20">
            <v>19.733309868081928</v>
          </cell>
          <cell r="AQ20" t="str">
            <v>1.3.</v>
          </cell>
          <cell r="AR20" t="str">
            <v>Reservas de Tesorería</v>
          </cell>
          <cell r="AS20">
            <v>0.4990777896038131</v>
          </cell>
          <cell r="AT20">
            <v>0.14677585986479616</v>
          </cell>
          <cell r="AU20">
            <v>0.29734247518870538</v>
          </cell>
          <cell r="AV20">
            <v>6.906088716722629E-2</v>
          </cell>
          <cell r="AW20">
            <v>0.1555732361135585</v>
          </cell>
          <cell r="AX20">
            <v>0.32718963598388406</v>
          </cell>
          <cell r="AY20">
            <v>0.47822833418044275</v>
          </cell>
          <cell r="AZ20">
            <v>0.55352387882756815</v>
          </cell>
          <cell r="BA20">
            <v>0.96162127425006882</v>
          </cell>
        </row>
        <row r="21">
          <cell r="A21" t="str">
            <v>1.</v>
          </cell>
          <cell r="B21" t="str">
            <v>INTERNA</v>
          </cell>
          <cell r="C21" t="str">
            <v>Reservas de apropiación</v>
          </cell>
          <cell r="D21">
            <v>1630.654</v>
          </cell>
          <cell r="E21">
            <v>11912</v>
          </cell>
          <cell r="F21">
            <v>11182.146000000001</v>
          </cell>
          <cell r="G21">
            <v>10022.674000000001</v>
          </cell>
          <cell r="H21">
            <v>19952.599999999999</v>
          </cell>
          <cell r="I21">
            <v>88759.933999999994</v>
          </cell>
          <cell r="J21">
            <v>27901.854686999999</v>
          </cell>
          <cell r="K21">
            <v>3867.0590219999999</v>
          </cell>
          <cell r="L21">
            <v>569671.7354465964</v>
          </cell>
          <cell r="M21">
            <v>1849800</v>
          </cell>
          <cell r="O21" t="str">
            <v>1.</v>
          </cell>
          <cell r="P21" t="str">
            <v>INTERNA</v>
          </cell>
          <cell r="R21">
            <v>1.0779971837876073E-2</v>
          </cell>
          <cell r="S21">
            <v>5.8888314001665602E-2</v>
          </cell>
          <cell r="T21">
            <v>4.2613633570446542E-2</v>
          </cell>
          <cell r="U21">
            <v>3.024479374600729E-2</v>
          </cell>
          <cell r="V21">
            <v>4.5771518531400372E-2</v>
          </cell>
          <cell r="W21">
            <v>0.15600131226016306</v>
          </cell>
          <cell r="X21">
            <v>3.8534740138572762E-2</v>
          </cell>
          <cell r="Y21">
            <v>4.300024584378722E-3</v>
          </cell>
          <cell r="Z21">
            <v>0.52265105681176505</v>
          </cell>
          <cell r="AA21">
            <v>1.3925281612246794</v>
          </cell>
          <cell r="AB21">
            <v>25414.799999999999</v>
          </cell>
          <cell r="AC21">
            <v>128370.81544999999</v>
          </cell>
          <cell r="AD21" t="str">
            <v>3.3.</v>
          </cell>
          <cell r="AE21" t="str">
            <v>Deuda Flotante</v>
          </cell>
          <cell r="AF21">
            <v>-45804</v>
          </cell>
          <cell r="AG21">
            <v>48334.957999999999</v>
          </cell>
          <cell r="AH21">
            <v>-55139.209000000003</v>
          </cell>
          <cell r="AI21">
            <v>44931.327000000005</v>
          </cell>
          <cell r="AJ21">
            <v>118343.73299999998</v>
          </cell>
          <cell r="AK21">
            <v>160110.04788200001</v>
          </cell>
          <cell r="AL21">
            <v>151519.20629315003</v>
          </cell>
          <cell r="AM21">
            <v>550344.1613801436</v>
          </cell>
          <cell r="AN21">
            <v>-437484.9525341579</v>
          </cell>
          <cell r="AP21">
            <v>46.508149359811938</v>
          </cell>
          <cell r="AQ21" t="str">
            <v>3.3.</v>
          </cell>
          <cell r="AR21" t="str">
            <v>Deuda Flotante</v>
          </cell>
          <cell r="AS21">
            <v>-0.30280232965550979</v>
          </cell>
          <cell r="AT21">
            <v>0.23894931027210534</v>
          </cell>
          <cell r="AU21">
            <v>-0.21012800652846669</v>
          </cell>
          <cell r="AV21">
            <v>0.13558644308389245</v>
          </cell>
          <cell r="AW21">
            <v>0.27148203081726674</v>
          </cell>
          <cell r="AX21">
            <v>0.28140374209414742</v>
          </cell>
          <cell r="AY21">
            <v>0.20926039885189857</v>
          </cell>
          <cell r="AZ21">
            <v>0.61196206479930682</v>
          </cell>
          <cell r="BA21">
            <v>-0.40137496483298385</v>
          </cell>
        </row>
        <row r="22">
          <cell r="B22" t="str">
            <v>1.1.</v>
          </cell>
          <cell r="C22" t="str">
            <v>Reservas de apropiación</v>
          </cell>
          <cell r="D22">
            <v>0</v>
          </cell>
          <cell r="E22">
            <v>2300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M22">
            <v>0</v>
          </cell>
          <cell r="P22" t="str">
            <v>1.1.</v>
          </cell>
          <cell r="Q22" t="str">
            <v>Reservas de apropiación</v>
          </cell>
          <cell r="R22">
            <v>0</v>
          </cell>
          <cell r="S22">
            <v>1.137030911717855E-2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2.2239249827403964E-4</v>
          </cell>
          <cell r="Z22">
            <v>0</v>
          </cell>
          <cell r="AA22">
            <v>0</v>
          </cell>
          <cell r="AB22">
            <v>67817.076000000001</v>
          </cell>
          <cell r="AC22">
            <v>186160.80899999998</v>
          </cell>
          <cell r="AD22">
            <v>346270.85688199999</v>
          </cell>
          <cell r="AE22">
            <v>499878</v>
          </cell>
          <cell r="AF22">
            <v>496500</v>
          </cell>
          <cell r="AG22">
            <v>497790.06317515002</v>
          </cell>
          <cell r="AH22">
            <v>1048134.2245552937</v>
          </cell>
          <cell r="AI22">
            <v>610649.27202113578</v>
          </cell>
          <cell r="AJ22">
            <v>-60.672371314276631</v>
          </cell>
          <cell r="AK22">
            <v>162.79878073425397</v>
          </cell>
          <cell r="AL22">
            <v>-70.668681423705479</v>
          </cell>
          <cell r="AM22">
            <v>196.32884639257381</v>
          </cell>
          <cell r="AN22">
            <v>174.50432837888789</v>
          </cell>
          <cell r="AP22">
            <v>44.360401710140238</v>
          </cell>
          <cell r="AQ22">
            <v>43.384864805181735</v>
          </cell>
          <cell r="AR22">
            <v>43.75742378596528</v>
          </cell>
          <cell r="AS22">
            <v>110.55748237917359</v>
          </cell>
        </row>
        <row r="23">
          <cell r="B23" t="str">
            <v>1.2.</v>
          </cell>
          <cell r="C23" t="str">
            <v>Reservas de Tesorería</v>
          </cell>
          <cell r="D23">
            <v>1630.654</v>
          </cell>
          <cell r="E23">
            <v>9612</v>
          </cell>
          <cell r="F23">
            <v>11182.146000000001</v>
          </cell>
          <cell r="G23">
            <v>10022.674000000001</v>
          </cell>
          <cell r="H23">
            <v>19952.599999999999</v>
          </cell>
          <cell r="I23">
            <v>88759.933999999994</v>
          </cell>
          <cell r="J23">
            <v>27901.854686999999</v>
          </cell>
          <cell r="K23">
            <v>3667.0590219999999</v>
          </cell>
          <cell r="L23">
            <v>569671.7354465964</v>
          </cell>
          <cell r="M23">
            <v>1849800</v>
          </cell>
          <cell r="P23" t="str">
            <v>1.2.</v>
          </cell>
          <cell r="Q23" t="str">
            <v>Reservas de Tesorería</v>
          </cell>
          <cell r="R23">
            <v>1.0779971837876073E-2</v>
          </cell>
          <cell r="S23">
            <v>4.7518004884487056E-2</v>
          </cell>
          <cell r="T23">
            <v>4.2613633570446542E-2</v>
          </cell>
          <cell r="U23">
            <v>3.024479374600729E-2</v>
          </cell>
          <cell r="V23">
            <v>4.5771518531400372E-2</v>
          </cell>
          <cell r="W23">
            <v>0.15600131226016306</v>
          </cell>
          <cell r="X23">
            <v>3.8534740138572762E-2</v>
          </cell>
          <cell r="Y23">
            <v>4.0776320861046818E-3</v>
          </cell>
          <cell r="Z23">
            <v>0.52265105681176505</v>
          </cell>
          <cell r="AA23">
            <v>1.3925281612246794</v>
          </cell>
          <cell r="AC23" t="str">
            <v>SERVICIO DE LA DEUDA</v>
          </cell>
          <cell r="AF23">
            <v>95907</v>
          </cell>
          <cell r="AG23">
            <v>54891.843999999997</v>
          </cell>
          <cell r="AH23">
            <v>21059.161</v>
          </cell>
          <cell r="AI23">
            <v>105383.69999999998</v>
          </cell>
          <cell r="AJ23">
            <v>107294.68043000001</v>
          </cell>
          <cell r="AK23">
            <v>39542.935270000002</v>
          </cell>
          <cell r="AL23">
            <v>45291.669069000003</v>
          </cell>
          <cell r="AM23">
            <v>976449.63984525728</v>
          </cell>
          <cell r="AN23">
            <v>2032900</v>
          </cell>
          <cell r="AP23" t="str">
            <v>SERVICIO DE LA DEUDA</v>
          </cell>
          <cell r="AS23">
            <v>0.63402460549888606</v>
          </cell>
          <cell r="AT23">
            <v>0.27136401490954032</v>
          </cell>
          <cell r="AU23">
            <v>8.0253590872006009E-2</v>
          </cell>
          <cell r="AV23">
            <v>0.31800977171272937</v>
          </cell>
          <cell r="AW23">
            <v>0.24613536349259876</v>
          </cell>
          <cell r="AX23">
            <v>6.9499260699525611E-2</v>
          </cell>
          <cell r="AY23">
            <v>6.2551494070726354E-2</v>
          </cell>
          <cell r="AZ23">
            <v>1.085775374219865</v>
          </cell>
          <cell r="BA23">
            <v>1.8651045282414938</v>
          </cell>
        </row>
        <row r="24">
          <cell r="A24" t="str">
            <v>2.</v>
          </cell>
          <cell r="B24" t="str">
            <v>EXTERNA</v>
          </cell>
          <cell r="D24">
            <v>18709.312999999998</v>
          </cell>
          <cell r="E24">
            <v>87094</v>
          </cell>
          <cell r="F24">
            <v>40610.697999999997</v>
          </cell>
          <cell r="G24">
            <v>11036.486999999999</v>
          </cell>
          <cell r="H24">
            <v>85431.099999999991</v>
          </cell>
          <cell r="I24">
            <v>18534.746429999999</v>
          </cell>
          <cell r="J24">
            <v>11641.080583000001</v>
          </cell>
          <cell r="K24">
            <v>41884.710047</v>
          </cell>
          <cell r="L24">
            <v>406317.8043986609</v>
          </cell>
          <cell r="M24">
            <v>183100</v>
          </cell>
          <cell r="O24" t="str">
            <v>2.</v>
          </cell>
          <cell r="P24" t="str">
            <v>EXTERNA</v>
          </cell>
          <cell r="Q24">
            <v>0</v>
          </cell>
          <cell r="R24">
            <v>0.12368403551336377</v>
          </cell>
          <cell r="S24">
            <v>0.43055900097893418</v>
          </cell>
          <cell r="T24">
            <v>0.15476183226476081</v>
          </cell>
          <cell r="U24">
            <v>3.3304113552480176E-2</v>
          </cell>
          <cell r="V24">
            <v>0.19598003151508667</v>
          </cell>
          <cell r="W24">
            <v>3.2576013018321678E-2</v>
          </cell>
          <cell r="X24">
            <v>1.6077283041943974E-2</v>
          </cell>
          <cell r="Y24">
            <v>4.6574226534180488E-2</v>
          </cell>
          <cell r="Z24">
            <v>0.37278035165973927</v>
          </cell>
          <cell r="AA24">
            <v>0.13783755342212065</v>
          </cell>
          <cell r="AB24">
            <v>2490959.7000000002</v>
          </cell>
          <cell r="AC24" t="str">
            <v>1.</v>
          </cell>
          <cell r="AD24" t="str">
            <v>INTERNA</v>
          </cell>
          <cell r="AE24">
            <v>7085000</v>
          </cell>
          <cell r="AF24">
            <v>9612</v>
          </cell>
          <cell r="AG24">
            <v>13482.146000000001</v>
          </cell>
          <cell r="AH24">
            <v>10022.674000000001</v>
          </cell>
          <cell r="AI24">
            <v>19952.599999999999</v>
          </cell>
          <cell r="AJ24">
            <v>88759.934000000008</v>
          </cell>
          <cell r="AK24">
            <v>27901.854686999999</v>
          </cell>
          <cell r="AL24">
            <v>3667.0590220000013</v>
          </cell>
          <cell r="AM24">
            <v>569871.7354465964</v>
          </cell>
          <cell r="AN24">
            <v>1849800</v>
          </cell>
          <cell r="AP24" t="str">
            <v>1.</v>
          </cell>
          <cell r="AQ24" t="str">
            <v>INTERNA</v>
          </cell>
          <cell r="AR24">
            <v>45.649124717475885</v>
          </cell>
          <cell r="AS24">
            <v>6.3543271169521437E-2</v>
          </cell>
          <cell r="AT24">
            <v>6.6650507644753193E-2</v>
          </cell>
          <cell r="AU24">
            <v>3.8195043888001622E-2</v>
          </cell>
          <cell r="AV24">
            <v>6.0209707678468345E-2</v>
          </cell>
          <cell r="AW24">
            <v>0.20361641910963355</v>
          </cell>
          <cell r="AX24">
            <v>4.9039310300347694E-2</v>
          </cell>
          <cell r="AY24">
            <v>5.0645080074701067E-3</v>
          </cell>
          <cell r="AZ24">
            <v>0.63367599470865577</v>
          </cell>
          <cell r="BA24">
            <v>1.6971175937533154</v>
          </cell>
        </row>
        <row r="25">
          <cell r="A25" t="str">
            <v>1.</v>
          </cell>
          <cell r="B25" t="str">
            <v>2.1.</v>
          </cell>
          <cell r="C25" t="str">
            <v>Reservas de apropiación</v>
          </cell>
          <cell r="D25">
            <v>0</v>
          </cell>
          <cell r="E25">
            <v>799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260.10000000000002</v>
          </cell>
          <cell r="L25">
            <v>0</v>
          </cell>
          <cell r="M25">
            <v>0</v>
          </cell>
          <cell r="O25">
            <v>0</v>
          </cell>
          <cell r="P25" t="str">
            <v>2.1.</v>
          </cell>
          <cell r="Q25" t="str">
            <v>Reservas de apropiación</v>
          </cell>
          <cell r="R25">
            <v>0</v>
          </cell>
          <cell r="S25">
            <v>3.9499465150546354E-3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2.8922144400538854E-4</v>
          </cell>
          <cell r="Z25">
            <v>0</v>
          </cell>
          <cell r="AA25">
            <v>0</v>
          </cell>
          <cell r="AB25">
            <v>1141052.8999999999</v>
          </cell>
          <cell r="AC25">
            <v>1377370.6828639999</v>
          </cell>
          <cell r="AD25" t="str">
            <v>1.1.</v>
          </cell>
          <cell r="AE25" t="str">
            <v>Reservas de apropiación</v>
          </cell>
          <cell r="AF25">
            <v>0</v>
          </cell>
          <cell r="AG25">
            <v>2300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200</v>
          </cell>
          <cell r="AN25">
            <v>0</v>
          </cell>
          <cell r="AP25">
            <v>42.587723736174254</v>
          </cell>
          <cell r="AQ25" t="str">
            <v>1.1.</v>
          </cell>
          <cell r="AR25" t="str">
            <v>Reservas de apropiación</v>
          </cell>
          <cell r="AS25">
            <v>0</v>
          </cell>
          <cell r="AT25">
            <v>1.137030911717855E-2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2.2239249827403964E-4</v>
          </cell>
          <cell r="BA25">
            <v>0</v>
          </cell>
        </row>
        <row r="26">
          <cell r="B26" t="str">
            <v>2.2.</v>
          </cell>
          <cell r="C26" t="str">
            <v>Reservas de Tesorería</v>
          </cell>
          <cell r="D26">
            <v>18709.312999999998</v>
          </cell>
          <cell r="E26">
            <v>86295</v>
          </cell>
          <cell r="F26">
            <v>40610.697999999997</v>
          </cell>
          <cell r="G26">
            <v>11036.486999999999</v>
          </cell>
          <cell r="H26">
            <v>85431.099999999991</v>
          </cell>
          <cell r="I26">
            <v>18534.746429999999</v>
          </cell>
          <cell r="J26">
            <v>11641.080583000001</v>
          </cell>
          <cell r="K26">
            <v>41624.610047000002</v>
          </cell>
          <cell r="L26">
            <v>406317.8043986609</v>
          </cell>
          <cell r="M26">
            <v>183100</v>
          </cell>
          <cell r="P26" t="str">
            <v>2.2.</v>
          </cell>
          <cell r="Q26" t="str">
            <v>Reservas de Tesorería</v>
          </cell>
          <cell r="R26">
            <v>0.12368403551336377</v>
          </cell>
          <cell r="S26">
            <v>0.42660905446387953</v>
          </cell>
          <cell r="T26">
            <v>0.15476183226476081</v>
          </cell>
          <cell r="U26">
            <v>3.3304113552480176E-2</v>
          </cell>
          <cell r="V26">
            <v>0.19598003151508667</v>
          </cell>
          <cell r="W26">
            <v>3.2576013018321678E-2</v>
          </cell>
          <cell r="X26">
            <v>1.6077283041943974E-2</v>
          </cell>
          <cell r="Y26">
            <v>4.6285005090175101E-2</v>
          </cell>
          <cell r="Z26">
            <v>0.37278035165973927</v>
          </cell>
          <cell r="AA26">
            <v>0.13783755342212065</v>
          </cell>
          <cell r="AB26">
            <v>1121100.2999999998</v>
          </cell>
          <cell r="AC26">
            <v>1288610.748864</v>
          </cell>
          <cell r="AD26" t="str">
            <v>1.2.</v>
          </cell>
          <cell r="AE26" t="str">
            <v>Reservas de Tesorería</v>
          </cell>
          <cell r="AF26">
            <v>1630.654</v>
          </cell>
          <cell r="AG26">
            <v>9612</v>
          </cell>
          <cell r="AH26">
            <v>11182.146000000001</v>
          </cell>
          <cell r="AI26">
            <v>10022.674000000001</v>
          </cell>
          <cell r="AJ26">
            <v>19952.599999999999</v>
          </cell>
          <cell r="AK26">
            <v>88759.933999999994</v>
          </cell>
          <cell r="AL26">
            <v>27901.854686999999</v>
          </cell>
          <cell r="AM26">
            <v>3667.0590219999999</v>
          </cell>
          <cell r="AN26">
            <v>569671.7354465964</v>
          </cell>
          <cell r="AP26">
            <v>43.755419002094719</v>
          </cell>
          <cell r="AQ26" t="str">
            <v>1.2.</v>
          </cell>
          <cell r="AR26" t="str">
            <v>Reservas de Tesorería</v>
          </cell>
          <cell r="AS26">
            <v>1.0779971837876073E-2</v>
          </cell>
          <cell r="AT26">
            <v>4.7518004884487056E-2</v>
          </cell>
          <cell r="AU26">
            <v>4.2613633570446542E-2</v>
          </cell>
          <cell r="AV26">
            <v>3.024479374600729E-2</v>
          </cell>
          <cell r="AW26">
            <v>4.5771518531400372E-2</v>
          </cell>
          <cell r="AX26">
            <v>0.15600131226016306</v>
          </cell>
          <cell r="AY26">
            <v>3.8534740138572762E-2</v>
          </cell>
          <cell r="AZ26">
            <v>4.0776320861046818E-3</v>
          </cell>
          <cell r="BA26">
            <v>0.52265105681176505</v>
          </cell>
        </row>
        <row r="27">
          <cell r="B27" t="str">
            <v>1.2.</v>
          </cell>
          <cell r="C27" t="str">
            <v>Reservas de apropiación</v>
          </cell>
          <cell r="W27">
            <v>0</v>
          </cell>
          <cell r="X27">
            <v>0</v>
          </cell>
          <cell r="Y27">
            <v>2300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 t="str">
            <v>1.3.</v>
          </cell>
          <cell r="AE27" t="str">
            <v>Deuda Flotante</v>
          </cell>
          <cell r="AF27">
            <v>7981.3459999999995</v>
          </cell>
          <cell r="AG27">
            <v>1570.1460000000006</v>
          </cell>
          <cell r="AH27">
            <v>-1159.4719999999998</v>
          </cell>
          <cell r="AI27">
            <v>9929.9259999999977</v>
          </cell>
          <cell r="AJ27">
            <v>68807.334000000003</v>
          </cell>
          <cell r="AK27">
            <v>-60858.079312999995</v>
          </cell>
          <cell r="AL27">
            <v>-24234.795664999998</v>
          </cell>
          <cell r="AM27">
            <v>566004.67642459646</v>
          </cell>
          <cell r="AN27">
            <v>1280128.2645534035</v>
          </cell>
          <cell r="AQ27" t="str">
            <v>1.3.</v>
          </cell>
          <cell r="AR27" t="str">
            <v>Deuda Flotante</v>
          </cell>
          <cell r="AS27">
            <v>5.2763299331645364E-2</v>
          </cell>
          <cell r="AT27">
            <v>7.762193643087582E-3</v>
          </cell>
          <cell r="AU27">
            <v>-4.418589682444924E-3</v>
          </cell>
          <cell r="AV27">
            <v>2.9964913932461049E-2</v>
          </cell>
          <cell r="AW27">
            <v>0.15784490057823317</v>
          </cell>
          <cell r="AX27">
            <v>-0.10696200195981539</v>
          </cell>
          <cell r="AY27">
            <v>-3.3470232131102652E-2</v>
          </cell>
          <cell r="AZ27">
            <v>0.62937597012427704</v>
          </cell>
          <cell r="BA27">
            <v>1.1744665369415503</v>
          </cell>
        </row>
        <row r="28">
          <cell r="A28" t="str">
            <v>INVERSION</v>
          </cell>
          <cell r="B28" t="str">
            <v>1.3.</v>
          </cell>
          <cell r="C28" t="str">
            <v>Reservas de Tesorería</v>
          </cell>
          <cell r="D28">
            <v>137568.79200000002</v>
          </cell>
          <cell r="E28">
            <v>187842</v>
          </cell>
          <cell r="F28">
            <v>210012.258</v>
          </cell>
          <cell r="G28">
            <v>371532.37</v>
          </cell>
          <cell r="H28">
            <v>424841.3</v>
          </cell>
          <cell r="I28">
            <v>592757.16755399993</v>
          </cell>
          <cell r="J28">
            <v>1123464.0737359999</v>
          </cell>
          <cell r="K28">
            <v>1892166.06969733</v>
          </cell>
          <cell r="L28">
            <v>2183040.4576521264</v>
          </cell>
          <cell r="M28">
            <v>1501600</v>
          </cell>
          <cell r="O28" t="str">
            <v>INVERSION</v>
          </cell>
          <cell r="R28">
            <v>0.90944351378688026</v>
          </cell>
          <cell r="S28">
            <v>0.92861808921263189</v>
          </cell>
          <cell r="T28">
            <v>0.80032807725047406</v>
          </cell>
          <cell r="U28">
            <v>1.1211498947900795</v>
          </cell>
          <cell r="V28">
            <v>0.97459135330003233</v>
          </cell>
          <cell r="W28">
            <v>1.0418089764469785</v>
          </cell>
          <cell r="X28">
            <v>1.551595642013355</v>
          </cell>
          <cell r="Y28">
            <v>2.1040176969467987</v>
          </cell>
          <cell r="Z28">
            <v>2.0028523994792482</v>
          </cell>
          <cell r="AA28">
            <v>1.1304034419369544</v>
          </cell>
          <cell r="AB28">
            <v>19952.599999999999</v>
          </cell>
          <cell r="AC28" t="str">
            <v>2.</v>
          </cell>
          <cell r="AD28" t="str">
            <v>EXTERNA</v>
          </cell>
          <cell r="AE28">
            <v>0</v>
          </cell>
          <cell r="AF28">
            <v>86295</v>
          </cell>
          <cell r="AG28">
            <v>41409.697999999997</v>
          </cell>
          <cell r="AH28">
            <v>11036.487000000001</v>
          </cell>
          <cell r="AI28">
            <v>85431.099999999991</v>
          </cell>
          <cell r="AJ28">
            <v>18534.746429999999</v>
          </cell>
          <cell r="AK28">
            <v>11641.080583000001</v>
          </cell>
          <cell r="AL28">
            <v>41624.610047000002</v>
          </cell>
          <cell r="AM28">
            <v>406577.90439866087</v>
          </cell>
          <cell r="AN28">
            <v>183100</v>
          </cell>
          <cell r="AP28" t="str">
            <v>2.</v>
          </cell>
          <cell r="AQ28" t="str">
            <v>EXTERNA</v>
          </cell>
          <cell r="AR28">
            <v>-86.857292953688301</v>
          </cell>
          <cell r="AS28">
            <v>0.57048133432936465</v>
          </cell>
          <cell r="AT28">
            <v>0.2047135072647871</v>
          </cell>
          <cell r="AU28">
            <v>4.2058546984004401E-2</v>
          </cell>
          <cell r="AV28">
            <v>0.25780006403426103</v>
          </cell>
          <cell r="AW28">
            <v>4.2518944382965218E-2</v>
          </cell>
          <cell r="AX28">
            <v>2.0459950399177904E-2</v>
          </cell>
          <cell r="AY28">
            <v>5.7486986063256251E-2</v>
          </cell>
          <cell r="AZ28">
            <v>0.45209937951120915</v>
          </cell>
          <cell r="BA28">
            <v>0.1679869344881782</v>
          </cell>
        </row>
        <row r="29">
          <cell r="A29" t="str">
            <v>2.</v>
          </cell>
          <cell r="B29" t="str">
            <v>1.1.</v>
          </cell>
          <cell r="C29" t="str">
            <v>Reservas de apropiación</v>
          </cell>
          <cell r="D29">
            <v>44156.1</v>
          </cell>
          <cell r="E29">
            <v>131762</v>
          </cell>
          <cell r="F29">
            <v>153077.386</v>
          </cell>
          <cell r="G29">
            <v>263387.62400000001</v>
          </cell>
          <cell r="H29">
            <v>301579.3</v>
          </cell>
          <cell r="I29">
            <v>426682.572744</v>
          </cell>
          <cell r="J29">
            <v>544215.95600500004</v>
          </cell>
          <cell r="K29">
            <v>958608.97140806005</v>
          </cell>
          <cell r="L29">
            <v>1105971.7226547827</v>
          </cell>
          <cell r="M29">
            <v>760740.43104292452</v>
          </cell>
          <cell r="O29">
            <v>0</v>
          </cell>
          <cell r="P29" t="str">
            <v>1.1.</v>
          </cell>
          <cell r="Q29" t="str">
            <v>Reservas de apropiación</v>
          </cell>
          <cell r="R29">
            <v>0.29190834749152161</v>
          </cell>
          <cell r="S29">
            <v>0.65138029125986086</v>
          </cell>
          <cell r="T29">
            <v>0.58335704389173626</v>
          </cell>
          <cell r="U29">
            <v>0.79480828800087888</v>
          </cell>
          <cell r="V29">
            <v>0.69182675534199811</v>
          </cell>
          <cell r="W29">
            <v>0.74992215819590957</v>
          </cell>
          <cell r="X29">
            <v>0.75160668275175668</v>
          </cell>
          <cell r="Y29">
            <v>1.0659372200967294</v>
          </cell>
          <cell r="Z29">
            <v>1.0146848679376657</v>
          </cell>
          <cell r="AA29">
            <v>0.5726848705857247</v>
          </cell>
          <cell r="AB29">
            <v>1349906.8</v>
          </cell>
          <cell r="AC29">
            <v>1245671.1058819999</v>
          </cell>
          <cell r="AD29" t="str">
            <v>2.1.</v>
          </cell>
          <cell r="AE29" t="str">
            <v>Reservas de apropiación</v>
          </cell>
          <cell r="AF29">
            <v>0</v>
          </cell>
          <cell r="AG29">
            <v>799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260.10000000000002</v>
          </cell>
          <cell r="AN29">
            <v>0</v>
          </cell>
          <cell r="AP29">
            <v>46.692719885846067</v>
          </cell>
          <cell r="AQ29" t="str">
            <v>2.1.</v>
          </cell>
          <cell r="AR29" t="str">
            <v>Reservas de apropiación</v>
          </cell>
          <cell r="AS29">
            <v>0</v>
          </cell>
          <cell r="AT29">
            <v>3.9499465150546354E-3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2.8922144400538854E-4</v>
          </cell>
          <cell r="BA29">
            <v>0</v>
          </cell>
        </row>
        <row r="30">
          <cell r="B30" t="str">
            <v>1.2.</v>
          </cell>
          <cell r="C30" t="str">
            <v>Reservas de Tesorería</v>
          </cell>
          <cell r="D30">
            <v>93412.69200000001</v>
          </cell>
          <cell r="E30">
            <v>56080</v>
          </cell>
          <cell r="F30">
            <v>56934.872000000003</v>
          </cell>
          <cell r="G30">
            <v>108144.746</v>
          </cell>
          <cell r="H30">
            <v>123262</v>
          </cell>
          <cell r="I30">
            <v>166074.59480999998</v>
          </cell>
          <cell r="J30">
            <v>579248.11773099995</v>
          </cell>
          <cell r="K30">
            <v>933557.09828926995</v>
          </cell>
          <cell r="L30">
            <v>1077068.7349973437</v>
          </cell>
          <cell r="M30">
            <v>740859.56895707548</v>
          </cell>
          <cell r="P30" t="str">
            <v>1.2.</v>
          </cell>
          <cell r="Q30" t="str">
            <v>Reservas de Tesorería</v>
          </cell>
          <cell r="R30">
            <v>0.61753516629535865</v>
          </cell>
          <cell r="S30">
            <v>0.27723779795277087</v>
          </cell>
          <cell r="T30">
            <v>0.21697103335873782</v>
          </cell>
          <cell r="U30">
            <v>0.32634160678920082</v>
          </cell>
          <cell r="V30">
            <v>0.28276459795803421</v>
          </cell>
          <cell r="W30">
            <v>0.29188681825106888</v>
          </cell>
          <cell r="X30">
            <v>0.79998895926159852</v>
          </cell>
          <cell r="Y30">
            <v>1.0380804768500695</v>
          </cell>
          <cell r="Z30">
            <v>0.98816753154158254</v>
          </cell>
          <cell r="AA30">
            <v>0.55771857135122971</v>
          </cell>
          <cell r="AB30">
            <v>1264475.7</v>
          </cell>
          <cell r="AC30">
            <v>1227136.3594519999</v>
          </cell>
          <cell r="AD30" t="str">
            <v>2.2.</v>
          </cell>
          <cell r="AE30" t="str">
            <v>Reservas de Tesorería</v>
          </cell>
          <cell r="AF30">
            <v>18709.312999999998</v>
          </cell>
          <cell r="AG30">
            <v>86295</v>
          </cell>
          <cell r="AH30">
            <v>40610.697999999997</v>
          </cell>
          <cell r="AI30">
            <v>11036.486999999999</v>
          </cell>
          <cell r="AJ30">
            <v>85431.099999999991</v>
          </cell>
          <cell r="AK30">
            <v>18534.746429999999</v>
          </cell>
          <cell r="AL30">
            <v>11641.080583000001</v>
          </cell>
          <cell r="AM30">
            <v>41624.610047000002</v>
          </cell>
          <cell r="AN30">
            <v>406317.8043986609</v>
          </cell>
          <cell r="AP30">
            <v>47.847092470918049</v>
          </cell>
          <cell r="AQ30" t="str">
            <v>2.2.</v>
          </cell>
          <cell r="AR30" t="str">
            <v>Reservas de Tesorería</v>
          </cell>
          <cell r="AS30">
            <v>0.12368403551336377</v>
          </cell>
          <cell r="AT30">
            <v>0.42660905446387953</v>
          </cell>
          <cell r="AU30">
            <v>0.15476183226476081</v>
          </cell>
          <cell r="AV30">
            <v>3.3304113552480176E-2</v>
          </cell>
          <cell r="AW30">
            <v>0.19598003151508667</v>
          </cell>
          <cell r="AX30">
            <v>3.2576013018321678E-2</v>
          </cell>
          <cell r="AY30">
            <v>1.6077283041943974E-2</v>
          </cell>
          <cell r="AZ30">
            <v>4.6285005090175101E-2</v>
          </cell>
          <cell r="BA30">
            <v>0.37278035165973927</v>
          </cell>
        </row>
        <row r="31">
          <cell r="B31" t="str">
            <v>2.2.</v>
          </cell>
          <cell r="C31" t="str">
            <v>Reservas de apropiación</v>
          </cell>
          <cell r="W31">
            <v>0</v>
          </cell>
          <cell r="X31">
            <v>0</v>
          </cell>
          <cell r="Y31">
            <v>799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 t="str">
            <v>2.3.</v>
          </cell>
          <cell r="AE31" t="str">
            <v>Deuda Flotante</v>
          </cell>
          <cell r="AF31">
            <v>67585.687000000005</v>
          </cell>
          <cell r="AG31">
            <v>-45684.302000000003</v>
          </cell>
          <cell r="AH31">
            <v>-29574.210999999996</v>
          </cell>
          <cell r="AI31">
            <v>74394.612999999998</v>
          </cell>
          <cell r="AJ31">
            <v>-66896.353569999992</v>
          </cell>
          <cell r="AK31">
            <v>-6893.6658469999984</v>
          </cell>
          <cell r="AL31">
            <v>29983.529463999999</v>
          </cell>
          <cell r="AM31">
            <v>364693.1943516609</v>
          </cell>
          <cell r="AN31">
            <v>-223217.8043986609</v>
          </cell>
          <cell r="AQ31" t="str">
            <v>2.3.</v>
          </cell>
          <cell r="AR31" t="str">
            <v>Deuda Flotante</v>
          </cell>
          <cell r="AS31">
            <v>0.44679729881600083</v>
          </cell>
          <cell r="AT31">
            <v>-0.22584549371414708</v>
          </cell>
          <cell r="AU31">
            <v>-0.11270328528075639</v>
          </cell>
          <cell r="AV31">
            <v>0.22449595048178086</v>
          </cell>
          <cell r="AW31">
            <v>-0.15346108713212142</v>
          </cell>
          <cell r="AX31">
            <v>-1.2116062619143773E-2</v>
          </cell>
          <cell r="AY31">
            <v>4.140970302131227E-2</v>
          </cell>
          <cell r="AZ31">
            <v>0.40552515297702868</v>
          </cell>
          <cell r="BA31">
            <v>-0.20479341717156105</v>
          </cell>
        </row>
        <row r="32">
          <cell r="A32" t="str">
            <v>TOTAL</v>
          </cell>
          <cell r="B32" t="str">
            <v>2.3.</v>
          </cell>
          <cell r="C32" t="str">
            <v>Reservas de Tesorería</v>
          </cell>
          <cell r="D32">
            <v>402318.67799999996</v>
          </cell>
          <cell r="E32">
            <v>538743</v>
          </cell>
          <cell r="F32">
            <v>546897.84499999997</v>
          </cell>
          <cell r="G32">
            <v>673192.03099999996</v>
          </cell>
          <cell r="H32">
            <v>863914.95399999991</v>
          </cell>
          <cell r="I32">
            <v>1236696.7607779999</v>
          </cell>
          <cell r="J32">
            <v>1925449.7513849998</v>
          </cell>
          <cell r="K32">
            <v>2893753.0460361</v>
          </cell>
          <cell r="L32">
            <v>5565570.6796023836</v>
          </cell>
          <cell r="M32">
            <v>5020400</v>
          </cell>
          <cell r="O32" t="str">
            <v>TOTAL</v>
          </cell>
          <cell r="R32">
            <v>2.6596592647437971</v>
          </cell>
          <cell r="S32">
            <v>2.6633367150939669</v>
          </cell>
          <cell r="T32">
            <v>2.0841531104402384</v>
          </cell>
          <cell r="U32">
            <v>2.0314493047514808</v>
          </cell>
          <cell r="V32">
            <v>1.9818319079500866</v>
          </cell>
          <cell r="W32">
            <v>2.1735743691434131</v>
          </cell>
          <cell r="X32">
            <v>2.6592033630678373</v>
          </cell>
          <cell r="Y32">
            <v>3.217744846480401</v>
          </cell>
          <cell r="Z32">
            <v>5.106188733717592</v>
          </cell>
          <cell r="AA32">
            <v>3.7793536493741917</v>
          </cell>
          <cell r="AB32">
            <v>85431.099999999991</v>
          </cell>
          <cell r="AC32">
            <v>18534.746429999999</v>
          </cell>
          <cell r="AD32">
            <v>11641.080583000001</v>
          </cell>
          <cell r="AE32">
            <v>0</v>
          </cell>
          <cell r="AF32">
            <v>0</v>
          </cell>
          <cell r="AG32">
            <v>41624.610047000002</v>
          </cell>
          <cell r="AH32">
            <v>406317.8043986609</v>
          </cell>
          <cell r="AI32">
            <v>183100</v>
          </cell>
          <cell r="AJ32">
            <v>361.24088041073452</v>
          </cell>
          <cell r="AK32">
            <v>-52.939685960947912</v>
          </cell>
          <cell r="AL32">
            <v>-72.823695372091365</v>
          </cell>
          <cell r="AM32">
            <v>674.07874444105266</v>
          </cell>
          <cell r="AN32">
            <v>-78.304450685991398</v>
          </cell>
          <cell r="AR32">
            <v>257.5665484850806</v>
          </cell>
        </row>
        <row r="33">
          <cell r="C33" t="str">
            <v>Reservas de apropiación</v>
          </cell>
          <cell r="D33">
            <v>83376.41399999999</v>
          </cell>
          <cell r="E33">
            <v>216155</v>
          </cell>
          <cell r="F33">
            <v>221817.58899999998</v>
          </cell>
          <cell r="G33">
            <v>374226.598</v>
          </cell>
          <cell r="H33">
            <v>409219.1</v>
          </cell>
          <cell r="I33">
            <v>630987.60453799996</v>
          </cell>
          <cell r="J33">
            <v>744073.92789699999</v>
          </cell>
          <cell r="K33">
            <v>1154768.3710225602</v>
          </cell>
          <cell r="L33">
            <v>2065027.499342344</v>
          </cell>
          <cell r="M33">
            <v>1368487.3933548322</v>
          </cell>
          <cell r="Q33" t="str">
            <v>Reservas de apropiación</v>
          </cell>
          <cell r="R33">
            <v>0.55118706657764083</v>
          </cell>
          <cell r="S33">
            <v>1.0685865944450998</v>
          </cell>
          <cell r="T33">
            <v>0.84531658387628927</v>
          </cell>
          <cell r="U33">
            <v>1.1292800973851873</v>
          </cell>
          <cell r="V33">
            <v>0.9387538275238807</v>
          </cell>
          <cell r="W33">
            <v>1.109001436704818</v>
          </cell>
          <cell r="X33">
            <v>1.0276268648462701</v>
          </cell>
          <cell r="Y33">
            <v>1.2840591147977511</v>
          </cell>
          <cell r="Z33">
            <v>1.8945802252774924</v>
          </cell>
          <cell r="AA33">
            <v>1.0301963636758344</v>
          </cell>
          <cell r="AC33" t="str">
            <v>INVERSION</v>
          </cell>
          <cell r="AF33">
            <v>100236.1</v>
          </cell>
          <cell r="AG33">
            <v>188696.872</v>
          </cell>
          <cell r="AH33">
            <v>261222.13199999998</v>
          </cell>
          <cell r="AI33">
            <v>386649.62400000001</v>
          </cell>
          <cell r="AJ33">
            <v>467653.89480999997</v>
          </cell>
          <cell r="AK33">
            <v>1005930.6904749998</v>
          </cell>
          <cell r="AL33">
            <v>1477773.05429427</v>
          </cell>
          <cell r="AM33">
            <v>2035677.7064054038</v>
          </cell>
          <cell r="AN33">
            <v>1846831.2916118582</v>
          </cell>
          <cell r="AP33" t="str">
            <v>INVERSION</v>
          </cell>
          <cell r="AS33">
            <v>0.66264353758585814</v>
          </cell>
          <cell r="AT33">
            <v>0.93284424525420606</v>
          </cell>
          <cell r="AU33">
            <v>0.99548192391145829</v>
          </cell>
          <cell r="AV33">
            <v>1.1667682825812022</v>
          </cell>
          <cell r="AW33">
            <v>1.0728039910877518</v>
          </cell>
          <cell r="AX33">
            <v>1.7679881077522199</v>
          </cell>
          <cell r="AY33">
            <v>2.0409252814848435</v>
          </cell>
          <cell r="AZ33">
            <v>2.2635972540413234</v>
          </cell>
          <cell r="BA33">
            <v>1.694393922417907</v>
          </cell>
        </row>
        <row r="34">
          <cell r="A34" t="str">
            <v>INVERSION</v>
          </cell>
          <cell r="C34" t="str">
            <v>Reservas de Tesorería</v>
          </cell>
          <cell r="D34">
            <v>198262.264</v>
          </cell>
          <cell r="E34">
            <v>201907</v>
          </cell>
          <cell r="F34">
            <v>204398.25600000002</v>
          </cell>
          <cell r="G34">
            <v>178282.43299999999</v>
          </cell>
          <cell r="H34">
            <v>334011.85399999999</v>
          </cell>
          <cell r="I34">
            <v>485024.15623999998</v>
          </cell>
          <cell r="J34">
            <v>1060689.8234879998</v>
          </cell>
          <cell r="K34">
            <v>1618297.6750135398</v>
          </cell>
          <cell r="L34">
            <v>3379855.1802600399</v>
          </cell>
          <cell r="M34">
            <v>3651912.6066451678</v>
          </cell>
          <cell r="O34">
            <v>0</v>
          </cell>
          <cell r="P34">
            <v>0</v>
          </cell>
          <cell r="Q34" t="str">
            <v>Reservas de Tesorería</v>
          </cell>
          <cell r="R34">
            <v>1.3106775701243496</v>
          </cell>
          <cell r="S34">
            <v>0.99815000127050846</v>
          </cell>
          <cell r="T34">
            <v>0.7789338811729275</v>
          </cell>
          <cell r="U34">
            <v>0.53799169908363409</v>
          </cell>
          <cell r="V34">
            <v>0.7662274473035291</v>
          </cell>
          <cell r="W34">
            <v>0.85246125635152425</v>
          </cell>
          <cell r="X34">
            <v>1.4648992754873165</v>
          </cell>
          <cell r="Y34">
            <v>1.7994863144866549</v>
          </cell>
          <cell r="Z34">
            <v>3.1008820903652272</v>
          </cell>
          <cell r="AA34">
            <v>2.7491572856983568</v>
          </cell>
          <cell r="AB34">
            <v>1383556</v>
          </cell>
          <cell r="AC34">
            <v>1977253.1444549998</v>
          </cell>
          <cell r="AD34" t="str">
            <v>1.1.</v>
          </cell>
          <cell r="AE34" t="str">
            <v>Reservas de apropiación</v>
          </cell>
          <cell r="AF34">
            <v>44156.1</v>
          </cell>
          <cell r="AG34">
            <v>131762</v>
          </cell>
          <cell r="AH34">
            <v>153077.386</v>
          </cell>
          <cell r="AI34">
            <v>263387.62400000001</v>
          </cell>
          <cell r="AJ34">
            <v>301579.3</v>
          </cell>
          <cell r="AK34">
            <v>426682.572744</v>
          </cell>
          <cell r="AL34">
            <v>544215.95600500004</v>
          </cell>
          <cell r="AM34">
            <v>958608.97140806005</v>
          </cell>
          <cell r="AN34">
            <v>1105971.7226547827</v>
          </cell>
          <cell r="AP34">
            <v>27.623345472710369</v>
          </cell>
          <cell r="AQ34" t="str">
            <v>1.1.</v>
          </cell>
          <cell r="AR34" t="str">
            <v>Reservas de apropiación</v>
          </cell>
          <cell r="AS34">
            <v>0.29190834749152161</v>
          </cell>
          <cell r="AT34">
            <v>0.65138029125986086</v>
          </cell>
          <cell r="AU34">
            <v>0.58335704389173626</v>
          </cell>
          <cell r="AV34">
            <v>0.79480828800087888</v>
          </cell>
          <cell r="AW34">
            <v>0.69182675534199811</v>
          </cell>
          <cell r="AX34">
            <v>0.74992215819590957</v>
          </cell>
          <cell r="AY34">
            <v>0.75160668275175668</v>
          </cell>
          <cell r="AZ34">
            <v>1.0659372200967294</v>
          </cell>
          <cell r="BA34">
            <v>1.0146848679376657</v>
          </cell>
        </row>
        <row r="35">
          <cell r="B35" t="str">
            <v>1.1.</v>
          </cell>
          <cell r="C35" t="str">
            <v>Otros</v>
          </cell>
          <cell r="D35">
            <v>120680</v>
          </cell>
          <cell r="E35">
            <v>120681</v>
          </cell>
          <cell r="F35">
            <v>120682</v>
          </cell>
          <cell r="G35">
            <v>120683</v>
          </cell>
          <cell r="H35">
            <v>120684</v>
          </cell>
          <cell r="I35">
            <v>120685</v>
          </cell>
          <cell r="J35">
            <v>120686</v>
          </cell>
          <cell r="K35">
            <v>120687</v>
          </cell>
          <cell r="L35">
            <v>120688</v>
          </cell>
          <cell r="M35">
            <v>0</v>
          </cell>
          <cell r="Q35" t="str">
            <v>Otros</v>
          </cell>
          <cell r="R35">
            <v>0.7977946280418069</v>
          </cell>
          <cell r="S35">
            <v>0.59660011937835855</v>
          </cell>
          <cell r="T35">
            <v>0.45990264539102149</v>
          </cell>
          <cell r="U35">
            <v>0.36417750828265966</v>
          </cell>
          <cell r="V35">
            <v>0.27685063312267688</v>
          </cell>
          <cell r="W35">
            <v>0.21211167608707082</v>
          </cell>
          <cell r="X35">
            <v>0.16667722273425059</v>
          </cell>
          <cell r="Y35">
            <v>0.1341994171959951</v>
          </cell>
          <cell r="Z35">
            <v>0.11072641807487305</v>
          </cell>
          <cell r="AA35">
            <v>0</v>
          </cell>
          <cell r="AB35">
            <v>958714.70000000007</v>
          </cell>
          <cell r="AC35">
            <v>1384495.9769009999</v>
          </cell>
          <cell r="AD35" t="str">
            <v>1.2.</v>
          </cell>
          <cell r="AE35" t="str">
            <v>Reservas de Tesorería</v>
          </cell>
          <cell r="AF35">
            <v>93412.69200000001</v>
          </cell>
          <cell r="AG35">
            <v>56080</v>
          </cell>
          <cell r="AH35">
            <v>56934.872000000003</v>
          </cell>
          <cell r="AI35">
            <v>108144.746</v>
          </cell>
          <cell r="AJ35">
            <v>123262</v>
          </cell>
          <cell r="AK35">
            <v>166074.59480999998</v>
          </cell>
          <cell r="AL35">
            <v>579248.11773099995</v>
          </cell>
          <cell r="AM35">
            <v>933557.09828926995</v>
          </cell>
          <cell r="AN35">
            <v>1077068.7349973437</v>
          </cell>
          <cell r="AP35">
            <v>-0.33865822199340423</v>
          </cell>
          <cell r="AQ35" t="str">
            <v>1.2.</v>
          </cell>
          <cell r="AR35" t="str">
            <v>Reservas de Tesorería</v>
          </cell>
          <cell r="AS35">
            <v>0.61753516629535865</v>
          </cell>
          <cell r="AT35">
            <v>0.27723779795277087</v>
          </cell>
          <cell r="AU35">
            <v>0.21697103335873782</v>
          </cell>
          <cell r="AV35">
            <v>0.32634160678920082</v>
          </cell>
          <cell r="AW35">
            <v>0.28276459795803421</v>
          </cell>
          <cell r="AX35">
            <v>0.29188681825106888</v>
          </cell>
          <cell r="AY35">
            <v>0.79998895926159852</v>
          </cell>
          <cell r="AZ35">
            <v>1.0380804768500695</v>
          </cell>
          <cell r="BA35">
            <v>0.98816753154158254</v>
          </cell>
        </row>
        <row r="36">
          <cell r="B36" t="str">
            <v>1.2.</v>
          </cell>
          <cell r="C36" t="str">
            <v>Reservas de apropiación</v>
          </cell>
          <cell r="W36">
            <v>0</v>
          </cell>
          <cell r="X36">
            <v>44156.1</v>
          </cell>
          <cell r="Y36">
            <v>131762</v>
          </cell>
          <cell r="Z36">
            <v>153077.386</v>
          </cell>
          <cell r="AA36">
            <v>263387.62400000001</v>
          </cell>
          <cell r="AB36">
            <v>301579.3</v>
          </cell>
          <cell r="AC36">
            <v>426682.572744</v>
          </cell>
          <cell r="AD36" t="str">
            <v>1.3.</v>
          </cell>
          <cell r="AE36" t="str">
            <v>Deuda Flotante</v>
          </cell>
          <cell r="AF36">
            <v>-37332.69200000001</v>
          </cell>
          <cell r="AG36">
            <v>854.87200000000303</v>
          </cell>
          <cell r="AH36">
            <v>51209.873999999996</v>
          </cell>
          <cell r="AI36">
            <v>15117.254000000001</v>
          </cell>
          <cell r="AJ36">
            <v>42812.59480999998</v>
          </cell>
          <cell r="AK36">
            <v>413173.52292099997</v>
          </cell>
          <cell r="AL36">
            <v>354308.98055827001</v>
          </cell>
          <cell r="AM36">
            <v>143511.63670807378</v>
          </cell>
          <cell r="AN36">
            <v>-336209.16604026826</v>
          </cell>
          <cell r="AP36">
            <v>71.465020402934812</v>
          </cell>
          <cell r="AQ36" t="str">
            <v>1.3.</v>
          </cell>
          <cell r="AR36" t="str">
            <v>Deuda Flotante</v>
          </cell>
          <cell r="AS36">
            <v>-0.24679997620102212</v>
          </cell>
          <cell r="AT36">
            <v>4.2261560415742154E-3</v>
          </cell>
          <cell r="AU36">
            <v>0.19515384666098415</v>
          </cell>
          <cell r="AV36">
            <v>4.5618387791122782E-2</v>
          </cell>
          <cell r="AW36">
            <v>9.8212637787719381E-2</v>
          </cell>
          <cell r="AX36">
            <v>0.72617913130524148</v>
          </cell>
          <cell r="AY36">
            <v>0.48932963947148822</v>
          </cell>
          <cell r="AZ36">
            <v>0.15957955709452451</v>
          </cell>
          <cell r="BA36">
            <v>-0.30845847706134122</v>
          </cell>
        </row>
        <row r="37">
          <cell r="A37" t="str">
            <v>P = Proyectado</v>
          </cell>
          <cell r="B37" t="str">
            <v>1.3.</v>
          </cell>
          <cell r="C37" t="str">
            <v>Reservas de Tesorería</v>
          </cell>
          <cell r="E37" t="str">
            <v>C:\CARLOSJ\PRES9194\PAGOS.XLS</v>
          </cell>
          <cell r="I37" t="str">
            <v>Rango REZ3</v>
          </cell>
          <cell r="O37" t="str">
            <v xml:space="preserve"> PIB DEL AÑO ANTERIOR</v>
          </cell>
          <cell r="R37">
            <v>15126700</v>
          </cell>
          <cell r="S37">
            <v>20228122</v>
          </cell>
          <cell r="T37">
            <v>26240771</v>
          </cell>
          <cell r="U37">
            <v>33138510</v>
          </cell>
          <cell r="V37">
            <v>43591737.045630313</v>
          </cell>
          <cell r="W37">
            <v>56896914.977212004</v>
          </cell>
          <cell r="X37">
            <v>72407014</v>
          </cell>
          <cell r="Y37">
            <v>89931091</v>
          </cell>
          <cell r="Z37">
            <v>108996572</v>
          </cell>
          <cell r="AA37">
            <v>132837529</v>
          </cell>
          <cell r="AB37">
            <v>123262</v>
          </cell>
          <cell r="AC37">
            <v>166074.59480999998</v>
          </cell>
          <cell r="AD37">
            <v>579248.11773099995</v>
          </cell>
          <cell r="AE37">
            <v>969860</v>
          </cell>
          <cell r="AF37">
            <v>925200</v>
          </cell>
          <cell r="AG37">
            <v>933557.09828926995</v>
          </cell>
          <cell r="AH37">
            <v>1077068.7349973437</v>
          </cell>
          <cell r="AI37">
            <v>740859.56895707548</v>
          </cell>
          <cell r="AJ37">
            <v>-39.965331477654033</v>
          </cell>
          <cell r="AK37">
            <v>1.5243794579172576</v>
          </cell>
          <cell r="AL37">
            <v>89.944654657342511</v>
          </cell>
          <cell r="AM37">
            <v>13.978722553937107</v>
          </cell>
          <cell r="AN37">
            <v>34.733003529068142</v>
          </cell>
          <cell r="AP37">
            <v>67.434294616111018</v>
          </cell>
          <cell r="AQ37">
            <v>59.724299774014696</v>
          </cell>
          <cell r="AR37">
            <v>61.167049095670855</v>
          </cell>
          <cell r="AS37">
            <v>15.372561246768601</v>
          </cell>
        </row>
        <row r="38">
          <cell r="P38" t="str">
            <v>C:\CARLOSJ\PRES9194\PAGOS.XLS</v>
          </cell>
          <cell r="W38" t="str">
            <v>Rango REZ4</v>
          </cell>
          <cell r="AC38" t="str">
            <v>TOTAL</v>
          </cell>
          <cell r="AF38">
            <v>285283.41399999993</v>
          </cell>
          <cell r="AG38">
            <v>420553.25599999999</v>
          </cell>
          <cell r="AH38">
            <v>400100.022</v>
          </cell>
          <cell r="AI38">
            <v>708238.45200000005</v>
          </cell>
          <cell r="AJ38">
            <v>894243.2562399999</v>
          </cell>
          <cell r="AK38">
            <v>1691677.4280259998</v>
          </cell>
          <cell r="AL38">
            <v>2362371.6029105401</v>
          </cell>
          <cell r="AM38">
            <v>4534623.5512825996</v>
          </cell>
          <cell r="AN38">
            <v>5716940.1059875116</v>
          </cell>
          <cell r="AP38" t="str">
            <v>TOTAL</v>
          </cell>
          <cell r="AQ38" t="e">
            <v>#DIV/0!</v>
          </cell>
          <cell r="AR38" t="e">
            <v>#DIV/0!</v>
          </cell>
          <cell r="AS38">
            <v>1.8859593566342951</v>
          </cell>
          <cell r="AT38">
            <v>2.0790524004156192</v>
          </cell>
          <cell r="AU38">
            <v>1.5247266248388813</v>
          </cell>
          <cell r="AV38">
            <v>2.1372066879289382</v>
          </cell>
          <cell r="AW38">
            <v>2.051405419572836</v>
          </cell>
          <cell r="AX38">
            <v>2.973232254689977</v>
          </cell>
          <cell r="AY38">
            <v>3.2626281245495639</v>
          </cell>
          <cell r="AZ38">
            <v>5.0423313015101741</v>
          </cell>
          <cell r="BA38">
            <v>5.2450641346660989</v>
          </cell>
        </row>
        <row r="39"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92075</v>
          </cell>
          <cell r="X39">
            <v>120680</v>
          </cell>
          <cell r="Y39">
            <v>120681</v>
          </cell>
          <cell r="Z39">
            <v>120682</v>
          </cell>
          <cell r="AA39">
            <v>120683</v>
          </cell>
          <cell r="AB39">
            <v>120684</v>
          </cell>
          <cell r="AC39">
            <v>120685</v>
          </cell>
          <cell r="AD39">
            <v>120686</v>
          </cell>
          <cell r="AE39" t="str">
            <v>Reservas de apropiación</v>
          </cell>
          <cell r="AF39">
            <v>83376.41399999999</v>
          </cell>
          <cell r="AG39">
            <v>216155</v>
          </cell>
          <cell r="AH39">
            <v>221817.58899999998</v>
          </cell>
          <cell r="AI39">
            <v>374226.598</v>
          </cell>
          <cell r="AJ39">
            <v>409219.1</v>
          </cell>
          <cell r="AK39">
            <v>630987.60453799996</v>
          </cell>
          <cell r="AL39">
            <v>744073.92789699999</v>
          </cell>
          <cell r="AM39">
            <v>1154768.3710225602</v>
          </cell>
          <cell r="AN39">
            <v>2065027.499342344</v>
          </cell>
          <cell r="AP39">
            <v>8.2859652321687349E-4</v>
          </cell>
          <cell r="AQ39">
            <v>1.6571930464115425E-3</v>
          </cell>
          <cell r="AR39" t="str">
            <v>Reservas de apropiación</v>
          </cell>
          <cell r="AS39">
            <v>0.55118706657764083</v>
          </cell>
          <cell r="AT39">
            <v>1.0685865944450998</v>
          </cell>
          <cell r="AU39">
            <v>0.84531658387628927</v>
          </cell>
          <cell r="AV39">
            <v>1.1292800973851873</v>
          </cell>
          <cell r="AW39">
            <v>0.9387538275238807</v>
          </cell>
          <cell r="AX39">
            <v>1.109001436704818</v>
          </cell>
          <cell r="AY39">
            <v>1.0276268648462701</v>
          </cell>
          <cell r="AZ39">
            <v>1.2840591147977511</v>
          </cell>
          <cell r="BA39">
            <v>1.8945802252774924</v>
          </cell>
        </row>
        <row r="40">
          <cell r="AE40" t="str">
            <v>Reservas de Tesorería</v>
          </cell>
          <cell r="AF40">
            <v>198262.264</v>
          </cell>
          <cell r="AG40">
            <v>201907</v>
          </cell>
          <cell r="AH40">
            <v>204398.25600000002</v>
          </cell>
          <cell r="AI40">
            <v>178282.43299999999</v>
          </cell>
          <cell r="AJ40">
            <v>334011.85399999999</v>
          </cell>
          <cell r="AK40">
            <v>485024.15623999998</v>
          </cell>
          <cell r="AL40">
            <v>1060689.8234879998</v>
          </cell>
          <cell r="AM40">
            <v>1618297.6750135398</v>
          </cell>
          <cell r="AN40">
            <v>3379855.1802600399</v>
          </cell>
          <cell r="AP40" t="e">
            <v>#DIV/0!</v>
          </cell>
          <cell r="AQ40" t="e">
            <v>#DIV/0!</v>
          </cell>
          <cell r="AR40" t="str">
            <v>Reservas de Tesorería</v>
          </cell>
          <cell r="AS40">
            <v>1.3106775701243496</v>
          </cell>
          <cell r="AT40">
            <v>0.99815000127050846</v>
          </cell>
          <cell r="AU40">
            <v>0.7789338811729275</v>
          </cell>
          <cell r="AV40">
            <v>0.53799169908363409</v>
          </cell>
          <cell r="AW40">
            <v>0.7662274473035291</v>
          </cell>
          <cell r="AX40">
            <v>0.85246125635152425</v>
          </cell>
          <cell r="AY40">
            <v>1.4648992754873165</v>
          </cell>
          <cell r="AZ40">
            <v>1.7994863144866549</v>
          </cell>
          <cell r="BA40">
            <v>3.1008820903652272</v>
          </cell>
        </row>
        <row r="41">
          <cell r="AE41" t="str">
            <v>Deuda Flotante</v>
          </cell>
          <cell r="AF41">
            <v>3644.7359999999971</v>
          </cell>
          <cell r="AG41">
            <v>2491.2560000000012</v>
          </cell>
          <cell r="AH41">
            <v>-26115.823000000004</v>
          </cell>
          <cell r="AI41">
            <v>155729.42100000003</v>
          </cell>
          <cell r="AJ41">
            <v>151012.30223999999</v>
          </cell>
          <cell r="AK41">
            <v>575665.66724799993</v>
          </cell>
          <cell r="AL41">
            <v>557607.85152554</v>
          </cell>
          <cell r="AM41">
            <v>1761557.5052465</v>
          </cell>
          <cell r="AN41">
            <v>272057.42638512759</v>
          </cell>
          <cell r="AP41" t="e">
            <v>#DIV/0!</v>
          </cell>
          <cell r="AQ41" t="e">
            <v>#DIV/0!</v>
          </cell>
          <cell r="AR41" t="str">
            <v>Deuda Flotante</v>
          </cell>
          <cell r="AS41">
            <v>2.4094719932305109E-2</v>
          </cell>
          <cell r="AT41">
            <v>1.2315804700011208E-2</v>
          </cell>
          <cell r="AU41">
            <v>-9.9523840210335307E-2</v>
          </cell>
          <cell r="AV41">
            <v>0.46993489146011708</v>
          </cell>
          <cell r="AW41">
            <v>0.34642414474542632</v>
          </cell>
          <cell r="AX41">
            <v>1.0117695616336349</v>
          </cell>
          <cell r="AY41">
            <v>0.77010198421597664</v>
          </cell>
          <cell r="AZ41">
            <v>1.9587858722257692</v>
          </cell>
          <cell r="BA41">
            <v>0.24960181902337952</v>
          </cell>
        </row>
        <row r="42">
          <cell r="AH42">
            <v>0</v>
          </cell>
          <cell r="AP42" t="e">
            <v>#DIV/0!</v>
          </cell>
          <cell r="AQ42" t="e">
            <v>#DIV/0!</v>
          </cell>
          <cell r="AR42" t="e">
            <v>#DIV/0!</v>
          </cell>
          <cell r="AS42" t="e">
            <v>#DIV/0!</v>
          </cell>
        </row>
        <row r="43">
          <cell r="AC43" t="str">
            <v>P = Proyectado</v>
          </cell>
          <cell r="AH43">
            <v>0</v>
          </cell>
          <cell r="AI43" t="str">
            <v>C:\CARLOSJ\PRES9194\PAGOS.XLS</v>
          </cell>
          <cell r="AK43" t="e">
            <v>#DIV/0!</v>
          </cell>
          <cell r="AL43" t="e">
            <v>#DIV/0!</v>
          </cell>
          <cell r="AM43" t="str">
            <v>Rango FMI 3</v>
          </cell>
          <cell r="AP43" t="str">
            <v xml:space="preserve"> PIB DEL AÑO ANTERIOR</v>
          </cell>
          <cell r="AQ43" t="e">
            <v>#DIV/0!</v>
          </cell>
          <cell r="AR43" t="e">
            <v>#DIV/0!</v>
          </cell>
          <cell r="AS43">
            <v>15126700</v>
          </cell>
          <cell r="AT43">
            <v>20228122</v>
          </cell>
          <cell r="AU43">
            <v>26240771</v>
          </cell>
          <cell r="AV43">
            <v>33138510</v>
          </cell>
          <cell r="AW43">
            <v>43591737.045630313</v>
          </cell>
          <cell r="AX43">
            <v>56896914.977212004</v>
          </cell>
          <cell r="AY43">
            <v>72407014</v>
          </cell>
          <cell r="AZ43">
            <v>89931091</v>
          </cell>
          <cell r="BA43">
            <v>108996572</v>
          </cell>
        </row>
        <row r="44">
          <cell r="AP44" t="e">
            <v>#DIV/0!</v>
          </cell>
          <cell r="AQ44" t="e">
            <v>#DIV/0!</v>
          </cell>
          <cell r="AR44" t="str">
            <v>C:\CARLOSJ\PRES9194\PAGOS.XLS</v>
          </cell>
          <cell r="AS44" t="e">
            <v>#DIV/0!</v>
          </cell>
          <cell r="AX44" t="str">
            <v>Rango FMI 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RESUOPE"/>
      <sheetName val="RESUMEN"/>
      <sheetName val="PRES NETO"/>
      <sheetName val="Gráfico1"/>
      <sheetName val="PROYECCION 2003"/>
      <sheetName val="PIB"/>
      <sheetName val="RECLASIF"/>
      <sheetName val="MODELO"/>
      <sheetName val="TRIBUTARIOS"/>
      <sheetName val="excedentes financieros"/>
      <sheetName val="APORTES A SEGSO"/>
      <sheetName val="COSTO LEY100"/>
      <sheetName val="DOSX100099"/>
      <sheetName val="CUADRES"/>
      <sheetName val="BDGOBIERNO"/>
      <sheetName val="TRANSFERENCIAS"/>
      <sheetName val="TERRITORIALES"/>
      <sheetName val="Gráfico3"/>
      <sheetName val="Gráfico2"/>
      <sheetName val="APRyPAGO-TRANSFE"/>
      <sheetName val="LIQUIDACION98"/>
      <sheetName val=" SP y GG Leo"/>
      <sheetName val="DETALL SP Y GG"/>
      <sheetName val="FINANCIAMIENTO"/>
      <sheetName val="DEUDA ALTERN"/>
      <sheetName val="DEUDA EXTERNA"/>
      <sheetName val="PRIVATIZACIONES"/>
      <sheetName val="Cuadros CONFIS"/>
      <sheetName val="INGRESOS"/>
      <sheetName val="EXEDENT FINANC Y UTILI"/>
      <sheetName val="proyeccionTES"/>
      <sheetName val="proyeccionTES (2)"/>
      <sheetName val="DEUDA"/>
      <sheetName val="deuda interna"/>
      <sheetName val="Proyecto Reforma Tributaria"/>
      <sheetName val="Dint. 00-02"/>
      <sheetName val="Transf Regio 2001-2"/>
      <sheetName val="Alicuotas"/>
      <sheetName val="Fondos"/>
      <sheetName val="gestion"/>
      <sheetName val="rendimientos financieros 01"/>
      <sheetName val="otros pagos FOPEP"/>
      <sheetName val="RESUMEN CON PLAN"/>
      <sheetName val="CRSF"/>
      <sheetName val="Modgobie"/>
      <sheetName val="Dint. 01-02"/>
      <sheetName val="RESUOPE(fmi)"/>
      <sheetName val="INGRESOS GOB"/>
      <sheetName val="PAGOS GOB"/>
      <sheetName val="FINANCIAMIENTO GOB"/>
      <sheetName val="CAMBIOS2001"/>
      <sheetName val="ING-PROY-02 "/>
      <sheetName val="Hoja1"/>
      <sheetName val="SGPET"/>
      <sheetName val="FONPET PPTO"/>
      <sheetName val="TRANSF_REFORMA98"/>
      <sheetName val="DIFERIDOS"/>
      <sheetName val="CONSOLIDADO  FMI"/>
      <sheetName val="proyeccionTESJULIO"/>
      <sheetName val="RESUOPE (2)"/>
      <sheetName val="Liquidación"/>
      <sheetName val="PROYECCION2000"/>
      <sheetName val="Módulo1"/>
      <sheetName val="Módulo2"/>
      <sheetName val="DIFINGRESOS"/>
      <sheetName val="proy9798"/>
      <sheetName val="rezago"/>
      <sheetName val="I-FBKF"/>
      <sheetName val="DETALLE-INV"/>
      <sheetName val="detalle-planfin97-julio"/>
      <sheetName val="Formato Largo"/>
      <sheetName val="OTROS CAPITAL"/>
      <sheetName val="% PIB"/>
      <sheetName val="DETALLE SERV.PERS. Y GTOS.GRALS"/>
      <sheetName val="TES"/>
      <sheetName val="DEUDA EXTERNA Y PRES NETO"/>
      <sheetName val="GOBIERNO"/>
      <sheetName val="Crecimiento pensiones Agosto05"/>
      <sheetName val="FONDOS CSF - SSF"/>
      <sheetName val="INVERSION"/>
    </sheetNames>
    <sheetDataSet>
      <sheetData sheetId="0" refreshError="1">
        <row r="18">
          <cell r="N18">
            <v>1953.1762100000001</v>
          </cell>
        </row>
        <row r="47">
          <cell r="O47">
            <v>179050318.89173758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>
        <row r="349">
          <cell r="F349" t="str">
            <v xml:space="preserve">PROYECCION DE INGRESOS DE OPERACIONES EFECTIVAS </v>
          </cell>
        </row>
      </sheetData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TIDOS"/>
      <sheetName val="ENVIA"/>
      <sheetName val="RECIBE"/>
      <sheetName val="reciprocas"/>
      <sheetName val="RESUMEN FMI"/>
      <sheetName val="CAMBIOS FMI"/>
      <sheetName val="RESUMEN"/>
      <sheetName val="RESMEING"/>
      <sheetName val="AING"/>
      <sheetName val="GASTOS"/>
      <sheetName val="OEC"/>
      <sheetName val="INTE"/>
      <sheetName val="RECLASIF"/>
      <sheetName val="APACDO"/>
      <sheetName val="FL OEC"/>
      <sheetName val="CONVERSION PPTO"/>
      <sheetName val="Despleg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19BAD-816F-4857-A3A5-F571AF2DD8AC}">
  <dimension ref="B2:S23"/>
  <sheetViews>
    <sheetView showGridLines="0" tabSelected="1" zoomScaleNormal="100" workbookViewId="0">
      <selection activeCell="H13" sqref="H13"/>
    </sheetView>
  </sheetViews>
  <sheetFormatPr baseColWidth="10" defaultColWidth="11.42578125" defaultRowHeight="11.25"/>
  <cols>
    <col min="1" max="1" width="2.7109375" style="2" customWidth="1"/>
    <col min="2" max="2" width="36.5703125" style="2" customWidth="1"/>
    <col min="3" max="3" width="10.140625" style="2" bestFit="1" customWidth="1"/>
    <col min="4" max="4" width="9.7109375" style="2" customWidth="1"/>
    <col min="5" max="6" width="10.140625" style="12" bestFit="1" customWidth="1"/>
    <col min="7" max="7" width="10.140625" style="12" customWidth="1"/>
    <col min="8" max="16384" width="11.42578125" style="2"/>
  </cols>
  <sheetData>
    <row r="2" spans="2:18" ht="12.75">
      <c r="B2" s="83" t="s">
        <v>123</v>
      </c>
      <c r="C2" s="83"/>
      <c r="D2" s="83"/>
    </row>
    <row r="3" spans="2:18" ht="15" customHeight="1">
      <c r="B3" s="84" t="s">
        <v>21</v>
      </c>
      <c r="C3" s="84"/>
      <c r="D3" s="84"/>
    </row>
    <row r="4" spans="2:18" ht="15" customHeight="1">
      <c r="B4" s="28"/>
      <c r="C4" s="28"/>
      <c r="D4" s="28"/>
    </row>
    <row r="5" spans="2:18" s="32" customFormat="1" ht="14.45" customHeight="1">
      <c r="B5" s="43" t="s">
        <v>0</v>
      </c>
      <c r="C5" s="87" t="s">
        <v>120</v>
      </c>
      <c r="D5" s="88"/>
      <c r="E5" s="88"/>
      <c r="F5" s="88"/>
      <c r="G5" s="89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2:18" ht="9.9499999999999993" customHeight="1">
      <c r="B6" s="58"/>
      <c r="C6" s="85">
        <v>2020</v>
      </c>
      <c r="D6" s="85">
        <v>2021</v>
      </c>
      <c r="E6" s="85">
        <v>2022</v>
      </c>
      <c r="F6" s="86">
        <v>2023</v>
      </c>
      <c r="G6" s="86">
        <v>2024</v>
      </c>
    </row>
    <row r="7" spans="2:18" ht="9.9499999999999993" customHeight="1">
      <c r="B7" s="58"/>
      <c r="C7" s="85"/>
      <c r="D7" s="85"/>
      <c r="E7" s="85"/>
      <c r="F7" s="86"/>
      <c r="G7" s="86"/>
    </row>
    <row r="8" spans="2:18">
      <c r="B8" s="41" t="s">
        <v>16</v>
      </c>
      <c r="C8" s="34">
        <f t="shared" ref="C8:G8" si="0">+SUM(C9:C12)</f>
        <v>294412.06427095184</v>
      </c>
      <c r="D8" s="34">
        <f t="shared" si="0"/>
        <v>325239.37872891495</v>
      </c>
      <c r="E8" s="34">
        <f t="shared" si="0"/>
        <v>333761.84197394893</v>
      </c>
      <c r="F8" s="77">
        <f t="shared" si="0"/>
        <v>401394.21624132799</v>
      </c>
      <c r="G8" s="77">
        <f t="shared" si="0"/>
        <v>476534.25964514795</v>
      </c>
    </row>
    <row r="9" spans="2:18" s="4" customFormat="1">
      <c r="B9" s="42" t="s">
        <v>17</v>
      </c>
      <c r="C9" s="35">
        <f>+'Ingresos del PGN (Aforo)'!W8</f>
        <v>135635.96</v>
      </c>
      <c r="D9" s="35">
        <f>+'Ingresos del PGN (Aforo)'!X8</f>
        <v>151748.59400000001</v>
      </c>
      <c r="E9" s="35">
        <f>+'Ingresos del PGN (Aforo)'!Y8</f>
        <v>170861.57605697602</v>
      </c>
      <c r="F9" s="78">
        <f>+'Ingresos del PGN (Aforo)'!Z8</f>
        <v>275633.95199999999</v>
      </c>
      <c r="G9" s="78">
        <f>+'Ingresos del PGN (Aforo)'!AA8</f>
        <v>317400.20600000001</v>
      </c>
    </row>
    <row r="10" spans="2:18" s="4" customFormat="1">
      <c r="B10" s="42" t="s">
        <v>18</v>
      </c>
      <c r="C10" s="35">
        <f>+'Ingresos del PGN (Aforo)'!W9</f>
        <v>104158.24586267884</v>
      </c>
      <c r="D10" s="35">
        <f>+'Ingresos del PGN (Aforo)'!X9</f>
        <v>134191.55573711899</v>
      </c>
      <c r="E10" s="35">
        <f>+'Ingresos del PGN (Aforo)'!Y9</f>
        <v>146834.68195029095</v>
      </c>
      <c r="F10" s="78">
        <f>+'Ingresos del PGN (Aforo)'!Z9</f>
        <v>108476.134191645</v>
      </c>
      <c r="G10" s="78">
        <f>+'Ingresos del PGN (Aforo)'!AA9</f>
        <v>140819.67895795699</v>
      </c>
    </row>
    <row r="11" spans="2:18" s="4" customFormat="1">
      <c r="B11" s="42" t="s">
        <v>121</v>
      </c>
      <c r="C11" s="35">
        <f>+'Ingresos del PGN (Aforo)'!W10</f>
        <v>2239.2687981909999</v>
      </c>
      <c r="D11" s="35">
        <f>+'Ingresos del PGN (Aforo)'!X10</f>
        <v>2416.0628363629999</v>
      </c>
      <c r="E11" s="35">
        <f>+'Ingresos del PGN (Aforo)'!Y10</f>
        <v>2434.9049768210002</v>
      </c>
      <c r="F11" s="78">
        <f>+'Ingresos del PGN (Aforo)'!Z10</f>
        <v>2707.3823750759998</v>
      </c>
      <c r="G11" s="78">
        <f>+'Ingresos del PGN (Aforo)'!AA10</f>
        <v>3107.0450878739998</v>
      </c>
    </row>
    <row r="12" spans="2:18" s="4" customFormat="1">
      <c r="B12" s="42" t="s">
        <v>10</v>
      </c>
      <c r="C12" s="35">
        <f>+'Ingresos del PGN (Aforo)'!W11</f>
        <v>52378.589610082003</v>
      </c>
      <c r="D12" s="35">
        <f>+'Ingresos del PGN (Aforo)'!X11</f>
        <v>36883.166155432998</v>
      </c>
      <c r="E12" s="35">
        <f>+'Ingresos del PGN (Aforo)'!Y11</f>
        <v>13630.678989861</v>
      </c>
      <c r="F12" s="78">
        <f>+'Ingresos del PGN (Aforo)'!Z11</f>
        <v>14576.747674607001</v>
      </c>
      <c r="G12" s="78">
        <f>+'Ingresos del PGN (Aforo)'!AA11</f>
        <v>15207.329599317</v>
      </c>
    </row>
    <row r="13" spans="2:18">
      <c r="B13" s="41" t="s">
        <v>122</v>
      </c>
      <c r="C13" s="34">
        <f>SUM(C14:C17)</f>
        <v>14808.365359442001</v>
      </c>
      <c r="D13" s="34">
        <v>18736.750920225997</v>
      </c>
      <c r="E13" s="34">
        <v>18896.831667896</v>
      </c>
      <c r="F13" s="77">
        <f>+'Ingresos del PGN (Aforo)'!Z12</f>
        <v>21778.454694626002</v>
      </c>
      <c r="G13" s="77">
        <f>+'Ingresos del PGN (Aforo)'!AA12</f>
        <v>26062.573579041</v>
      </c>
    </row>
    <row r="14" spans="2:18" s="4" customFormat="1">
      <c r="B14" s="42" t="s">
        <v>17</v>
      </c>
      <c r="C14" s="35">
        <f>+'Ingresos del PGN (Aforo)'!W13</f>
        <v>8332.5582853270007</v>
      </c>
      <c r="D14" s="35">
        <f>+'Ingresos del PGN (Aforo)'!X13</f>
        <v>10916.945139533</v>
      </c>
      <c r="E14" s="35">
        <f>+'Ingresos del PGN (Aforo)'!Y13</f>
        <v>11307.342991998999</v>
      </c>
      <c r="F14" s="78">
        <f>+'Ingresos del PGN (Aforo)'!Z13</f>
        <v>11022.412797731</v>
      </c>
      <c r="G14" s="78">
        <f>+'Ingresos del PGN (Aforo)'!AA13</f>
        <v>12630.562697236999</v>
      </c>
    </row>
    <row r="15" spans="2:18" s="4" customFormat="1">
      <c r="B15" s="42" t="s">
        <v>18</v>
      </c>
      <c r="C15" s="35">
        <f>+'Ingresos del PGN (Aforo)'!W14</f>
        <v>2221.5823713240002</v>
      </c>
      <c r="D15" s="35">
        <f>+'Ingresos del PGN (Aforo)'!X14</f>
        <v>3223.6944135369999</v>
      </c>
      <c r="E15" s="35">
        <f>+'Ingresos del PGN (Aforo)'!Y14</f>
        <v>2914.792223426</v>
      </c>
      <c r="F15" s="78">
        <f>+'Ingresos del PGN (Aforo)'!Z14</f>
        <v>4873.5282520950004</v>
      </c>
      <c r="G15" s="78">
        <f>+'Ingresos del PGN (Aforo)'!AA14</f>
        <v>7082.5768576600003</v>
      </c>
    </row>
    <row r="16" spans="2:18" s="4" customFormat="1">
      <c r="B16" s="42" t="s">
        <v>121</v>
      </c>
      <c r="C16" s="35">
        <f>+'Ingresos del PGN (Aforo)'!W15</f>
        <v>3603.1755157389998</v>
      </c>
      <c r="D16" s="35">
        <f>+'Ingresos del PGN (Aforo)'!X15</f>
        <v>3948.349857835</v>
      </c>
      <c r="E16" s="35">
        <f>+'Ingresos del PGN (Aforo)'!Y15</f>
        <v>4046.8054266710001</v>
      </c>
      <c r="F16" s="78">
        <f>+'Ingresos del PGN (Aforo)'!Z15</f>
        <v>5011.4440587270001</v>
      </c>
      <c r="G16" s="78">
        <f>+'Ingresos del PGN (Aforo)'!AA15</f>
        <v>5587.0531518799999</v>
      </c>
    </row>
    <row r="17" spans="2:19" s="4" customFormat="1" ht="10.9" customHeight="1">
      <c r="B17" s="42" t="s">
        <v>10</v>
      </c>
      <c r="C17" s="35">
        <f>+'Ingresos del PGN (Aforo)'!W16</f>
        <v>651.04918705199998</v>
      </c>
      <c r="D17" s="35">
        <f>+'Ingresos del PGN (Aforo)'!X16</f>
        <v>647.76150932099995</v>
      </c>
      <c r="E17" s="35">
        <f>+'Ingresos del PGN (Aforo)'!Y16</f>
        <v>627.89102579999997</v>
      </c>
      <c r="F17" s="78">
        <f>+'Ingresos del PGN (Aforo)'!Z16</f>
        <v>871.06958607299998</v>
      </c>
      <c r="G17" s="78">
        <f>+'Ingresos del PGN (Aforo)'!AA16</f>
        <v>762.380872264</v>
      </c>
    </row>
    <row r="18" spans="2:19" ht="12.75" customHeight="1">
      <c r="B18" s="60" t="s">
        <v>114</v>
      </c>
      <c r="C18" s="59">
        <f t="shared" ref="C18:F18" si="1">+C8+C13</f>
        <v>309220.42963039386</v>
      </c>
      <c r="D18" s="59">
        <f t="shared" si="1"/>
        <v>343976.12964914093</v>
      </c>
      <c r="E18" s="59">
        <f t="shared" si="1"/>
        <v>352658.67364184494</v>
      </c>
      <c r="F18" s="79">
        <f t="shared" si="1"/>
        <v>423172.67093595397</v>
      </c>
      <c r="G18" s="79">
        <f t="shared" ref="G18" si="2">+G8+G13</f>
        <v>502596.83322418894</v>
      </c>
    </row>
    <row r="19" spans="2:19" ht="12.75" customHeight="1">
      <c r="B19" s="2" t="s">
        <v>145</v>
      </c>
      <c r="C19" s="57"/>
      <c r="D19" s="57"/>
      <c r="E19" s="57"/>
      <c r="F19" s="57"/>
      <c r="G19" s="57"/>
    </row>
    <row r="20" spans="2:19" s="12" customFormat="1">
      <c r="B20" s="2" t="s">
        <v>32</v>
      </c>
      <c r="C20" s="13"/>
      <c r="D20" s="1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2:19" s="12" customFormat="1">
      <c r="B21" s="2"/>
      <c r="C21" s="2"/>
      <c r="D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2:19" s="12" customFormat="1">
      <c r="B22" s="2"/>
      <c r="C22" s="13"/>
      <c r="D22" s="13"/>
      <c r="E22" s="13"/>
      <c r="F22" s="13"/>
      <c r="G22" s="1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2:19" s="12" customFormat="1">
      <c r="B23" s="2"/>
      <c r="C23" s="2"/>
      <c r="D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</sheetData>
  <mergeCells count="8">
    <mergeCell ref="F6:F7"/>
    <mergeCell ref="C5:G5"/>
    <mergeCell ref="G6:G7"/>
    <mergeCell ref="B2:D2"/>
    <mergeCell ref="B3:D3"/>
    <mergeCell ref="C6:C7"/>
    <mergeCell ref="D6:D7"/>
    <mergeCell ref="E6: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24"/>
  <sheetViews>
    <sheetView showGridLines="0" zoomScaleNormal="100" workbookViewId="0">
      <pane xSplit="2" ySplit="6" topLeftCell="N7" activePane="bottomRight" state="frozen"/>
      <selection pane="topRight" activeCell="C1" sqref="C1"/>
      <selection pane="bottomLeft" activeCell="A6" sqref="A6"/>
      <selection pane="bottomRight" activeCell="X28" sqref="X28"/>
    </sheetView>
  </sheetViews>
  <sheetFormatPr baseColWidth="10" defaultColWidth="11.42578125" defaultRowHeight="11.25" outlineLevelCol="1"/>
  <cols>
    <col min="1" max="1" width="2.7109375" style="2" customWidth="1"/>
    <col min="2" max="2" width="33.140625" style="2" customWidth="1"/>
    <col min="3" max="8" width="9" style="2" bestFit="1" customWidth="1" outlineLevel="1"/>
    <col min="9" max="12" width="10.140625" style="2" bestFit="1" customWidth="1" outlineLevel="1"/>
    <col min="13" max="24" width="10.140625" style="2" bestFit="1" customWidth="1"/>
    <col min="25" max="26" width="10.140625" style="12" bestFit="1" customWidth="1"/>
    <col min="27" max="27" width="10.140625" style="2" bestFit="1" customWidth="1"/>
    <col min="28" max="16384" width="11.42578125" style="2"/>
  </cols>
  <sheetData>
    <row r="2" spans="2:27" s="33" customFormat="1" ht="12.75">
      <c r="B2" s="91" t="s">
        <v>22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spans="2:27" s="33" customFormat="1" ht="15" customHeight="1">
      <c r="B3" s="93" t="s">
        <v>21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spans="2:27" s="33" customFormat="1" ht="15" customHeight="1">
      <c r="B4" s="8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2:27" s="32" customFormat="1" ht="9.9499999999999993" customHeight="1">
      <c r="B5" s="90" t="s">
        <v>0</v>
      </c>
      <c r="C5" s="90" t="s">
        <v>12</v>
      </c>
      <c r="D5" s="90" t="s">
        <v>13</v>
      </c>
      <c r="E5" s="90" t="s">
        <v>14</v>
      </c>
      <c r="F5" s="90" t="s">
        <v>15</v>
      </c>
      <c r="G5" s="90">
        <v>2004</v>
      </c>
      <c r="H5" s="90">
        <v>2005</v>
      </c>
      <c r="I5" s="90">
        <v>2006</v>
      </c>
      <c r="J5" s="90">
        <v>2007</v>
      </c>
      <c r="K5" s="90">
        <v>2008</v>
      </c>
      <c r="L5" s="90">
        <v>2009</v>
      </c>
      <c r="M5" s="90">
        <v>2010</v>
      </c>
      <c r="N5" s="90">
        <v>2011</v>
      </c>
      <c r="O5" s="90">
        <v>2012</v>
      </c>
      <c r="P5" s="90">
        <v>2013</v>
      </c>
      <c r="Q5" s="90">
        <v>2014</v>
      </c>
      <c r="R5" s="90">
        <v>2015</v>
      </c>
      <c r="S5" s="90">
        <v>2016</v>
      </c>
      <c r="T5" s="90">
        <v>2017</v>
      </c>
      <c r="U5" s="90">
        <v>2018</v>
      </c>
      <c r="V5" s="90">
        <v>2019</v>
      </c>
      <c r="W5" s="90">
        <v>2020</v>
      </c>
      <c r="X5" s="90">
        <v>2021</v>
      </c>
      <c r="Y5" s="90">
        <v>2022</v>
      </c>
      <c r="Z5" s="90">
        <v>2023</v>
      </c>
      <c r="AA5" s="90" t="s">
        <v>144</v>
      </c>
    </row>
    <row r="6" spans="2:27" s="32" customFormat="1" ht="9.9499999999999993" customHeight="1"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</row>
    <row r="7" spans="2:27">
      <c r="B7" s="41" t="s">
        <v>16</v>
      </c>
      <c r="C7" s="34">
        <f>SUM(C8:C11)</f>
        <v>46414.377968988993</v>
      </c>
      <c r="D7" s="34">
        <f t="shared" ref="D7:Z7" si="0">SUM(D8:D11)</f>
        <v>57985.362253691259</v>
      </c>
      <c r="E7" s="34">
        <f t="shared" si="0"/>
        <v>61702.732581472257</v>
      </c>
      <c r="F7" s="34">
        <f t="shared" si="0"/>
        <v>66847.927873191904</v>
      </c>
      <c r="G7" s="34">
        <f t="shared" si="0"/>
        <v>73985.94629350082</v>
      </c>
      <c r="H7" s="34">
        <f t="shared" si="0"/>
        <v>84223.676760472896</v>
      </c>
      <c r="I7" s="34">
        <f t="shared" si="0"/>
        <v>98950.148318853753</v>
      </c>
      <c r="J7" s="34">
        <f t="shared" si="0"/>
        <v>109536.81335213849</v>
      </c>
      <c r="K7" s="34">
        <f t="shared" si="0"/>
        <v>116480.649573802</v>
      </c>
      <c r="L7" s="34">
        <f t="shared" si="0"/>
        <v>130828.89488854403</v>
      </c>
      <c r="M7" s="34">
        <f t="shared" si="0"/>
        <v>137151.14504996463</v>
      </c>
      <c r="N7" s="34">
        <f t="shared" si="0"/>
        <v>138418.65230050104</v>
      </c>
      <c r="O7" s="34">
        <f t="shared" si="0"/>
        <v>152372.00740684188</v>
      </c>
      <c r="P7" s="34">
        <f t="shared" si="0"/>
        <v>177022.89132499119</v>
      </c>
      <c r="Q7" s="34">
        <f t="shared" si="0"/>
        <v>185546.86091126801</v>
      </c>
      <c r="R7" s="34">
        <f t="shared" si="0"/>
        <v>195336.06809172791</v>
      </c>
      <c r="S7" s="34">
        <f t="shared" si="0"/>
        <v>197068.46965697801</v>
      </c>
      <c r="T7" s="34">
        <f t="shared" si="0"/>
        <v>214699.20993375548</v>
      </c>
      <c r="U7" s="34">
        <f t="shared" si="0"/>
        <v>219515.72842821994</v>
      </c>
      <c r="V7" s="34">
        <f t="shared" si="0"/>
        <v>235556.36667189293</v>
      </c>
      <c r="W7" s="34">
        <f t="shared" si="0"/>
        <v>294412.06427095184</v>
      </c>
      <c r="X7" s="34">
        <f t="shared" si="0"/>
        <v>325239.37872891495</v>
      </c>
      <c r="Y7" s="34">
        <f t="shared" si="0"/>
        <v>333761.84197394893</v>
      </c>
      <c r="Z7" s="34">
        <f t="shared" si="0"/>
        <v>401394.21624132799</v>
      </c>
      <c r="AA7" s="34">
        <f t="shared" ref="AA7" si="1">SUM(AA8:AA11)</f>
        <v>476534.25964514795</v>
      </c>
    </row>
    <row r="8" spans="2:27" s="4" customFormat="1">
      <c r="B8" s="42" t="s">
        <v>17</v>
      </c>
      <c r="C8" s="35">
        <v>19650.642974949995</v>
      </c>
      <c r="D8" s="35">
        <v>25528.455999999998</v>
      </c>
      <c r="E8" s="35">
        <v>29132.257688322999</v>
      </c>
      <c r="F8" s="35">
        <v>31891.395355500794</v>
      </c>
      <c r="G8" s="35">
        <v>36788.434999999845</v>
      </c>
      <c r="H8" s="35">
        <v>38996.760999999511</v>
      </c>
      <c r="I8" s="35">
        <v>46316.487000000074</v>
      </c>
      <c r="J8" s="35">
        <v>54073.192000000417</v>
      </c>
      <c r="K8" s="35">
        <v>66212.047999999995</v>
      </c>
      <c r="L8" s="35">
        <v>75436.451000000015</v>
      </c>
      <c r="M8" s="35">
        <v>71161.268000000011</v>
      </c>
      <c r="N8" s="35">
        <v>75114.12562828201</v>
      </c>
      <c r="O8" s="35">
        <v>89501.248565840986</v>
      </c>
      <c r="P8" s="35">
        <v>102089.64807551302</v>
      </c>
      <c r="Q8" s="35">
        <v>103856.127788499</v>
      </c>
      <c r="R8" s="35">
        <v>110560.293609417</v>
      </c>
      <c r="S8" s="35">
        <v>117117.964609117</v>
      </c>
      <c r="T8" s="35">
        <v>125141.96361090201</v>
      </c>
      <c r="U8" s="35">
        <v>138107.874944654</v>
      </c>
      <c r="V8" s="35">
        <v>144191.26763188498</v>
      </c>
      <c r="W8" s="35">
        <v>135635.96</v>
      </c>
      <c r="X8" s="35">
        <v>151748.59400000001</v>
      </c>
      <c r="Y8" s="35">
        <v>170861.57605697602</v>
      </c>
      <c r="Z8" s="35">
        <v>275633.95199999999</v>
      </c>
      <c r="AA8" s="35">
        <v>317400.20600000001</v>
      </c>
    </row>
    <row r="9" spans="2:27" s="4" customFormat="1">
      <c r="B9" s="42" t="s">
        <v>18</v>
      </c>
      <c r="C9" s="35">
        <v>23551.549751225</v>
      </c>
      <c r="D9" s="35">
        <v>28131.782966836261</v>
      </c>
      <c r="E9" s="35">
        <v>29294.797945413258</v>
      </c>
      <c r="F9" s="35">
        <v>31621.394488290109</v>
      </c>
      <c r="G9" s="35">
        <v>33384.868661166562</v>
      </c>
      <c r="H9" s="35">
        <v>41368.711798227378</v>
      </c>
      <c r="I9" s="35">
        <v>47579.24059158162</v>
      </c>
      <c r="J9" s="35">
        <v>49938.612036505583</v>
      </c>
      <c r="K9" s="35">
        <v>45382.110475996014</v>
      </c>
      <c r="L9" s="35">
        <v>48479.341017408005</v>
      </c>
      <c r="M9" s="35">
        <v>55913.339206781595</v>
      </c>
      <c r="N9" s="35">
        <v>54575.357922044015</v>
      </c>
      <c r="O9" s="35">
        <v>53250.206220491898</v>
      </c>
      <c r="P9" s="35">
        <v>60729.989469703753</v>
      </c>
      <c r="Q9" s="35">
        <v>59727.308716220003</v>
      </c>
      <c r="R9" s="35">
        <v>63812.000228823897</v>
      </c>
      <c r="S9" s="35">
        <v>60187.867429876002</v>
      </c>
      <c r="T9" s="35">
        <v>73747.52620655646</v>
      </c>
      <c r="U9" s="35">
        <v>68313.305632417003</v>
      </c>
      <c r="V9" s="35">
        <v>78595.391137527971</v>
      </c>
      <c r="W9" s="35">
        <v>104158.24586267884</v>
      </c>
      <c r="X9" s="35">
        <v>134191.55573711899</v>
      </c>
      <c r="Y9" s="35">
        <v>146834.68195029095</v>
      </c>
      <c r="Z9" s="35">
        <v>108476.134191645</v>
      </c>
      <c r="AA9" s="35">
        <v>140819.67895795699</v>
      </c>
    </row>
    <row r="10" spans="2:27" s="4" customFormat="1">
      <c r="B10" s="42" t="s">
        <v>121</v>
      </c>
      <c r="C10" s="35">
        <v>759.54660000000001</v>
      </c>
      <c r="D10" s="35">
        <v>1045.5760394700001</v>
      </c>
      <c r="E10" s="35">
        <v>373.45092561799999</v>
      </c>
      <c r="F10" s="35">
        <v>823.49408327799995</v>
      </c>
      <c r="G10" s="35">
        <v>483.260260163</v>
      </c>
      <c r="H10" s="35">
        <v>539.10063289200002</v>
      </c>
      <c r="I10" s="35">
        <v>598.93433150099997</v>
      </c>
      <c r="J10" s="35">
        <v>623.10252567400005</v>
      </c>
      <c r="K10" s="35">
        <v>731.75942080100003</v>
      </c>
      <c r="L10" s="35">
        <v>834.99288855899999</v>
      </c>
      <c r="M10" s="35">
        <v>1151.1814952980001</v>
      </c>
      <c r="N10" s="35">
        <v>897.43518404600002</v>
      </c>
      <c r="O10" s="35">
        <v>1044.3312271049999</v>
      </c>
      <c r="P10" s="35">
        <v>1206.4437245829999</v>
      </c>
      <c r="Q10" s="35">
        <v>1281.0724217320001</v>
      </c>
      <c r="R10" s="35">
        <v>1368.1874590560001</v>
      </c>
      <c r="S10" s="35">
        <v>1559.218832671</v>
      </c>
      <c r="T10" s="35">
        <v>1660.3112205330001</v>
      </c>
      <c r="U10" s="35">
        <v>1933.7456798650001</v>
      </c>
      <c r="V10" s="35">
        <v>2085.384</v>
      </c>
      <c r="W10" s="35">
        <v>2239.2687981909999</v>
      </c>
      <c r="X10" s="35">
        <v>2416.0628363629999</v>
      </c>
      <c r="Y10" s="35">
        <v>2434.9049768210002</v>
      </c>
      <c r="Z10" s="35">
        <v>2707.3823750759998</v>
      </c>
      <c r="AA10" s="35">
        <v>3107.0450878739998</v>
      </c>
    </row>
    <row r="11" spans="2:27" s="4" customFormat="1">
      <c r="B11" s="42" t="s">
        <v>10</v>
      </c>
      <c r="C11" s="35">
        <v>2452.6386428139995</v>
      </c>
      <c r="D11" s="35">
        <v>3279.547247385</v>
      </c>
      <c r="E11" s="35">
        <v>2902.2260221180004</v>
      </c>
      <c r="F11" s="35">
        <v>2511.6439461230007</v>
      </c>
      <c r="G11" s="35">
        <v>3329.3823721714202</v>
      </c>
      <c r="H11" s="35">
        <v>3319.1033293540008</v>
      </c>
      <c r="I11" s="35">
        <v>4455.4863957710504</v>
      </c>
      <c r="J11" s="35">
        <v>4901.9067899584979</v>
      </c>
      <c r="K11" s="35">
        <v>4154.7316770050002</v>
      </c>
      <c r="L11" s="35">
        <v>6078.1099825770007</v>
      </c>
      <c r="M11" s="35">
        <v>8925.3563478850192</v>
      </c>
      <c r="N11" s="35">
        <v>7831.7335661289999</v>
      </c>
      <c r="O11" s="35">
        <v>8576.2213934040028</v>
      </c>
      <c r="P11" s="35">
        <v>12996.81005519141</v>
      </c>
      <c r="Q11" s="35">
        <v>20682.351984817</v>
      </c>
      <c r="R11" s="35">
        <v>19595.586794431001</v>
      </c>
      <c r="S11" s="35">
        <v>18203.418785313999</v>
      </c>
      <c r="T11" s="35">
        <v>14149.408895764</v>
      </c>
      <c r="U11" s="35">
        <v>11160.80217128392</v>
      </c>
      <c r="V11" s="35">
        <v>10684.323902479999</v>
      </c>
      <c r="W11" s="35">
        <v>52378.589610082003</v>
      </c>
      <c r="X11" s="35">
        <v>36883.166155432998</v>
      </c>
      <c r="Y11" s="35">
        <v>13630.678989861</v>
      </c>
      <c r="Z11" s="35">
        <v>14576.747674607001</v>
      </c>
      <c r="AA11" s="35">
        <v>15207.329599317</v>
      </c>
    </row>
    <row r="12" spans="2:27">
      <c r="B12" s="41" t="s">
        <v>19</v>
      </c>
      <c r="C12" s="34">
        <v>4180.0300872399503</v>
      </c>
      <c r="D12" s="34">
        <v>4766.7821489506696</v>
      </c>
      <c r="E12" s="34">
        <v>5055.2936427208406</v>
      </c>
      <c r="F12" s="34">
        <v>4896.1711099126896</v>
      </c>
      <c r="G12" s="34">
        <v>7721.1901925456605</v>
      </c>
      <c r="H12" s="34">
        <v>7765.4912244630596</v>
      </c>
      <c r="I12" s="34">
        <v>6972.8635124993889</v>
      </c>
      <c r="J12" s="34">
        <v>7642.3382215263</v>
      </c>
      <c r="K12" s="34">
        <v>8810.5322716790797</v>
      </c>
      <c r="L12" s="34">
        <v>11216.570452504551</v>
      </c>
      <c r="M12" s="34">
        <f>SUM(M13:M16)</f>
        <v>12030.020096359</v>
      </c>
      <c r="N12" s="34">
        <f t="shared" ref="N12:Z12" si="2">SUM(N13:N16)</f>
        <v>12913.49484141949</v>
      </c>
      <c r="O12" s="34">
        <f t="shared" si="2"/>
        <v>13249.806574139999</v>
      </c>
      <c r="P12" s="34">
        <f t="shared" si="2"/>
        <v>14413.743237307421</v>
      </c>
      <c r="Q12" s="34">
        <f t="shared" si="2"/>
        <v>11414.41513170952</v>
      </c>
      <c r="R12" s="34">
        <f t="shared" si="2"/>
        <v>12258.888868952999</v>
      </c>
      <c r="S12" s="34">
        <f t="shared" si="2"/>
        <v>13357.66840321477</v>
      </c>
      <c r="T12" s="34">
        <f t="shared" si="2"/>
        <v>14616.872475754401</v>
      </c>
      <c r="U12" s="34">
        <f t="shared" si="2"/>
        <v>13744.49185126962</v>
      </c>
      <c r="V12" s="34">
        <f t="shared" si="2"/>
        <v>14854.8567778954</v>
      </c>
      <c r="W12" s="34">
        <v>14808.365359442001</v>
      </c>
      <c r="X12" s="34">
        <f t="shared" si="2"/>
        <v>18736.750920226001</v>
      </c>
      <c r="Y12" s="34">
        <f t="shared" si="2"/>
        <v>18896.831667896</v>
      </c>
      <c r="Z12" s="34">
        <f t="shared" si="2"/>
        <v>21778.454694626002</v>
      </c>
      <c r="AA12" s="34">
        <f t="shared" ref="AA12" si="3">SUM(AA13:AA16)</f>
        <v>26062.573579041</v>
      </c>
    </row>
    <row r="13" spans="2:27">
      <c r="B13" s="42" t="s">
        <v>17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>
        <f>4873.68890889-M16</f>
        <v>4705.1506898899997</v>
      </c>
      <c r="N13" s="35">
        <f>5858.16125612549-N16</f>
        <v>5664.4400163724895</v>
      </c>
      <c r="O13" s="35">
        <f>6094.032152399-O16</f>
        <v>5877.8312863040001</v>
      </c>
      <c r="P13" s="35">
        <f>6891.48339604242-P16</f>
        <v>6534.1162769744205</v>
      </c>
      <c r="Q13" s="35">
        <f>7244.95068710052-Q16</f>
        <v>6861.95482809852</v>
      </c>
      <c r="R13" s="35">
        <v>6886.8894519240002</v>
      </c>
      <c r="S13" s="35">
        <f>7001.45831937577</f>
        <v>7001.4583193757699</v>
      </c>
      <c r="T13" s="35">
        <v>7642.9223970944004</v>
      </c>
      <c r="U13" s="35">
        <v>7221.16543492662</v>
      </c>
      <c r="V13" s="35">
        <v>8057.7824664914006</v>
      </c>
      <c r="W13" s="35">
        <v>8332.5582853270007</v>
      </c>
      <c r="X13" s="35">
        <v>10916.945139533</v>
      </c>
      <c r="Y13" s="35">
        <v>11307.342991998999</v>
      </c>
      <c r="Z13" s="35">
        <v>11022.412797731</v>
      </c>
      <c r="AA13" s="35">
        <v>12630.562697236999</v>
      </c>
    </row>
    <row r="14" spans="2:27">
      <c r="B14" s="42" t="s">
        <v>18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>
        <v>3218.4008711410002</v>
      </c>
      <c r="N14" s="35">
        <v>2677.4022852940002</v>
      </c>
      <c r="O14" s="35">
        <v>2353.3085386399998</v>
      </c>
      <c r="P14" s="35">
        <v>2117.4660889450001</v>
      </c>
      <c r="Q14" s="35">
        <v>2518.2626186090001</v>
      </c>
      <c r="R14" s="35">
        <v>2621.037251408</v>
      </c>
      <c r="S14" s="35">
        <v>3062.1822671300001</v>
      </c>
      <c r="T14" s="35">
        <v>3274.366147015</v>
      </c>
      <c r="U14" s="35">
        <v>2548.1025146299999</v>
      </c>
      <c r="V14" s="35">
        <v>2582.2005330980001</v>
      </c>
      <c r="W14" s="35">
        <v>2221.5823713240002</v>
      </c>
      <c r="X14" s="35">
        <v>3223.6944135369999</v>
      </c>
      <c r="Y14" s="35">
        <v>2914.792223426</v>
      </c>
      <c r="Z14" s="35">
        <v>4873.5282520950004</v>
      </c>
      <c r="AA14" s="35">
        <v>7082.5768576600003</v>
      </c>
    </row>
    <row r="15" spans="2:27">
      <c r="B15" s="42" t="s">
        <v>121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>
        <v>3937.9303163280001</v>
      </c>
      <c r="N15" s="35">
        <v>4377.9313000000002</v>
      </c>
      <c r="O15" s="35">
        <v>4802.4658831010001</v>
      </c>
      <c r="P15" s="35">
        <v>5404.7937523199998</v>
      </c>
      <c r="Q15" s="35">
        <v>1651.201826</v>
      </c>
      <c r="R15" s="35">
        <v>2349.1656883259998</v>
      </c>
      <c r="S15" s="35">
        <v>2821.4891945049999</v>
      </c>
      <c r="T15" s="35">
        <v>3128.7664931429999</v>
      </c>
      <c r="U15" s="35">
        <v>3453.7515458560001</v>
      </c>
      <c r="V15" s="35">
        <v>3685.8317555630001</v>
      </c>
      <c r="W15" s="35">
        <v>3603.1755157389998</v>
      </c>
      <c r="X15" s="35">
        <v>3948.349857835</v>
      </c>
      <c r="Y15" s="35">
        <v>4046.8054266710001</v>
      </c>
      <c r="Z15" s="35">
        <v>5011.4440587270001</v>
      </c>
      <c r="AA15" s="35">
        <v>5587.0531518799999</v>
      </c>
    </row>
    <row r="16" spans="2:27">
      <c r="B16" s="42" t="s">
        <v>10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>
        <v>168.538219</v>
      </c>
      <c r="N16" s="35">
        <v>193.72123975299999</v>
      </c>
      <c r="O16" s="35">
        <v>216.20086609500001</v>
      </c>
      <c r="P16" s="35">
        <v>357.36711906800002</v>
      </c>
      <c r="Q16" s="35">
        <v>382.99585900199997</v>
      </c>
      <c r="R16" s="35">
        <v>401.79647729499999</v>
      </c>
      <c r="S16" s="35">
        <v>472.53862220399998</v>
      </c>
      <c r="T16" s="35">
        <v>570.81743850199996</v>
      </c>
      <c r="U16" s="35">
        <v>521.47235585700003</v>
      </c>
      <c r="V16" s="35">
        <v>529.04202274299996</v>
      </c>
      <c r="W16" s="35">
        <v>651.04918705199998</v>
      </c>
      <c r="X16" s="35">
        <v>647.76150932099995</v>
      </c>
      <c r="Y16" s="35">
        <v>627.89102579999997</v>
      </c>
      <c r="Z16" s="35">
        <v>871.06958607299998</v>
      </c>
      <c r="AA16" s="35">
        <v>762.380872264</v>
      </c>
    </row>
    <row r="17" spans="2:27" ht="12.75" customHeight="1">
      <c r="B17" s="74" t="s">
        <v>114</v>
      </c>
      <c r="C17" s="75">
        <v>50594.408056228945</v>
      </c>
      <c r="D17" s="59">
        <v>62752.144402641927</v>
      </c>
      <c r="E17" s="59">
        <f>+E7+E12</f>
        <v>66758.026224193105</v>
      </c>
      <c r="F17" s="59">
        <f t="shared" ref="F17:Z17" si="4">+F7+F12</f>
        <v>71744.098983104588</v>
      </c>
      <c r="G17" s="59">
        <f t="shared" si="4"/>
        <v>81707.136486046482</v>
      </c>
      <c r="H17" s="59">
        <f t="shared" si="4"/>
        <v>91989.16798493595</v>
      </c>
      <c r="I17" s="59">
        <f t="shared" si="4"/>
        <v>105923.01183135314</v>
      </c>
      <c r="J17" s="59">
        <f t="shared" si="4"/>
        <v>117179.15157366479</v>
      </c>
      <c r="K17" s="59">
        <f t="shared" si="4"/>
        <v>125291.18184548109</v>
      </c>
      <c r="L17" s="59">
        <f t="shared" si="4"/>
        <v>142045.46534104858</v>
      </c>
      <c r="M17" s="59">
        <f t="shared" si="4"/>
        <v>149181.16514632362</v>
      </c>
      <c r="N17" s="59">
        <f t="shared" si="4"/>
        <v>151332.14714192052</v>
      </c>
      <c r="O17" s="59">
        <f t="shared" si="4"/>
        <v>165621.81398098188</v>
      </c>
      <c r="P17" s="59">
        <f t="shared" si="4"/>
        <v>191436.6345622986</v>
      </c>
      <c r="Q17" s="59">
        <f t="shared" si="4"/>
        <v>196961.27604297752</v>
      </c>
      <c r="R17" s="59">
        <f t="shared" si="4"/>
        <v>207594.95696068089</v>
      </c>
      <c r="S17" s="59">
        <f t="shared" si="4"/>
        <v>210426.13806019278</v>
      </c>
      <c r="T17" s="59">
        <f t="shared" si="4"/>
        <v>229316.08240950989</v>
      </c>
      <c r="U17" s="59">
        <f t="shared" si="4"/>
        <v>233260.22027948956</v>
      </c>
      <c r="V17" s="59">
        <f t="shared" si="4"/>
        <v>250411.22344978832</v>
      </c>
      <c r="W17" s="59">
        <v>309220.42963039386</v>
      </c>
      <c r="X17" s="59">
        <f t="shared" si="4"/>
        <v>343976.12964914093</v>
      </c>
      <c r="Y17" s="59">
        <f t="shared" si="4"/>
        <v>352658.67364184494</v>
      </c>
      <c r="Z17" s="59">
        <f t="shared" si="4"/>
        <v>423172.67093595397</v>
      </c>
      <c r="AA17" s="59">
        <f t="shared" ref="AA17" si="5">+AA7+AA12</f>
        <v>502596.83322418894</v>
      </c>
    </row>
    <row r="18" spans="2:27">
      <c r="B18" s="2" t="s">
        <v>29</v>
      </c>
      <c r="V18" s="14"/>
      <c r="W18" s="14"/>
      <c r="X18" s="14"/>
      <c r="Y18" s="18"/>
    </row>
    <row r="19" spans="2:27">
      <c r="B19" s="2" t="s">
        <v>30</v>
      </c>
      <c r="V19" s="14"/>
      <c r="W19" s="14"/>
      <c r="X19" s="14"/>
      <c r="Y19" s="18"/>
    </row>
    <row r="20" spans="2:27">
      <c r="B20" s="2" t="s">
        <v>145</v>
      </c>
      <c r="V20" s="14"/>
      <c r="W20" s="14"/>
      <c r="X20" s="14"/>
      <c r="Y20" s="18"/>
    </row>
    <row r="21" spans="2:27">
      <c r="B21" s="2" t="s">
        <v>143</v>
      </c>
      <c r="V21" s="13"/>
      <c r="W21" s="13"/>
      <c r="X21" s="13"/>
      <c r="AA21" s="13">
        <f>+'Ingresos del PGN'!G18-'Ingresos del PGN (Aforo)'!AA17</f>
        <v>0</v>
      </c>
    </row>
    <row r="22" spans="2:27">
      <c r="C22" s="13"/>
    </row>
    <row r="23" spans="2:27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 spans="2:27">
      <c r="V24" s="13"/>
    </row>
  </sheetData>
  <mergeCells count="28">
    <mergeCell ref="B2:Z2"/>
    <mergeCell ref="B3:Z3"/>
    <mergeCell ref="Z5:Z6"/>
    <mergeCell ref="X5:X6"/>
    <mergeCell ref="N5:N6"/>
    <mergeCell ref="O5:O6"/>
    <mergeCell ref="B5:B6"/>
    <mergeCell ref="C5:C6"/>
    <mergeCell ref="D5:D6"/>
    <mergeCell ref="E5:E6"/>
    <mergeCell ref="F5:F6"/>
    <mergeCell ref="W5:W6"/>
    <mergeCell ref="V5:V6"/>
    <mergeCell ref="G5:G6"/>
    <mergeCell ref="H5:H6"/>
    <mergeCell ref="T5:T6"/>
    <mergeCell ref="AA5:AA6"/>
    <mergeCell ref="I5:I6"/>
    <mergeCell ref="Y5:Y6"/>
    <mergeCell ref="J5:J6"/>
    <mergeCell ref="K5:K6"/>
    <mergeCell ref="L5:L6"/>
    <mergeCell ref="M5:M6"/>
    <mergeCell ref="U5:U6"/>
    <mergeCell ref="P5:P6"/>
    <mergeCell ref="Q5:Q6"/>
    <mergeCell ref="R5:R6"/>
    <mergeCell ref="S5:S6"/>
  </mergeCells>
  <pageMargins left="0.7" right="0.7" top="0.75" bottom="0.75" header="0.3" footer="0.3"/>
  <pageSetup orientation="portrait" r:id="rId1"/>
  <ignoredErrors>
    <ignoredError sqref="C5:O6 C8:O8" numberStoredAsText="1"/>
    <ignoredError sqref="M12:V12 E7:Z7 X12:Z1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4"/>
  <sheetViews>
    <sheetView showGridLines="0" zoomScaleNormal="100" workbookViewId="0">
      <pane xSplit="2" ySplit="5" topLeftCell="K6" activePane="bottomRight" state="frozen"/>
      <selection pane="topRight" activeCell="C1" sqref="C1"/>
      <selection pane="bottomLeft" activeCell="A5" sqref="A5"/>
      <selection pane="bottomRight" activeCell="AA32" sqref="AA32"/>
    </sheetView>
  </sheetViews>
  <sheetFormatPr baseColWidth="10" defaultColWidth="11.42578125" defaultRowHeight="11.25"/>
  <cols>
    <col min="1" max="1" width="2.28515625" style="5" customWidth="1"/>
    <col min="2" max="2" width="53.7109375" style="5" customWidth="1"/>
    <col min="3" max="15" width="7.28515625" style="5" bestFit="1" customWidth="1"/>
    <col min="16" max="25" width="8.42578125" style="5" bestFit="1" customWidth="1"/>
    <col min="26" max="26" width="8.85546875" style="5" customWidth="1"/>
    <col min="27" max="27" width="9.5703125" style="5" customWidth="1"/>
    <col min="28" max="16384" width="11.42578125" style="5"/>
  </cols>
  <sheetData>
    <row r="1" spans="1:27" s="2" customFormat="1">
      <c r="A1" s="4"/>
      <c r="AA1" s="3"/>
    </row>
    <row r="2" spans="1:27" s="40" customFormat="1" ht="12.75">
      <c r="A2" s="39"/>
      <c r="B2" s="95" t="s">
        <v>24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</row>
    <row r="3" spans="1:27" s="40" customFormat="1" ht="15" customHeight="1">
      <c r="A3" s="39"/>
      <c r="B3" s="97" t="s">
        <v>21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</row>
    <row r="4" spans="1:27" s="40" customFormat="1" ht="15" customHeight="1">
      <c r="A4" s="39"/>
      <c r="B4" s="82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7" s="36" customFormat="1" ht="18" customHeight="1" thickBot="1">
      <c r="B5" s="43" t="s">
        <v>0</v>
      </c>
      <c r="C5" s="48">
        <v>2000</v>
      </c>
      <c r="D5" s="38">
        <v>2001</v>
      </c>
      <c r="E5" s="38">
        <v>2002</v>
      </c>
      <c r="F5" s="38">
        <v>2003</v>
      </c>
      <c r="G5" s="38">
        <v>2004</v>
      </c>
      <c r="H5" s="38">
        <v>2005</v>
      </c>
      <c r="I5" s="38">
        <v>2006</v>
      </c>
      <c r="J5" s="38">
        <v>2007</v>
      </c>
      <c r="K5" s="38">
        <v>2008</v>
      </c>
      <c r="L5" s="38">
        <v>2009</v>
      </c>
      <c r="M5" s="38">
        <v>2010</v>
      </c>
      <c r="N5" s="38">
        <v>2011</v>
      </c>
      <c r="O5" s="38">
        <v>2012</v>
      </c>
      <c r="P5" s="38">
        <v>2013</v>
      </c>
      <c r="Q5" s="38">
        <v>2014</v>
      </c>
      <c r="R5" s="38">
        <v>2015</v>
      </c>
      <c r="S5" s="38">
        <v>2016</v>
      </c>
      <c r="T5" s="38">
        <v>2017</v>
      </c>
      <c r="U5" s="38">
        <v>2018</v>
      </c>
      <c r="V5" s="38">
        <v>2019</v>
      </c>
      <c r="W5" s="38">
        <v>2020</v>
      </c>
      <c r="X5" s="38">
        <v>2021</v>
      </c>
      <c r="Y5" s="38">
        <v>2022</v>
      </c>
      <c r="Z5" s="38">
        <v>2023</v>
      </c>
      <c r="AA5" s="38">
        <v>2024</v>
      </c>
    </row>
    <row r="6" spans="1:27" s="6" customFormat="1">
      <c r="B6" s="71" t="s">
        <v>1</v>
      </c>
      <c r="C6" s="44">
        <f>SUM(C7:C24)</f>
        <v>18991.721199999996</v>
      </c>
      <c r="D6" s="44">
        <f t="shared" ref="D6:Z6" si="0">SUM(D7:D24)</f>
        <v>24801.070000000003</v>
      </c>
      <c r="E6" s="44">
        <f t="shared" si="0"/>
        <v>28559.507688322996</v>
      </c>
      <c r="F6" s="44">
        <f t="shared" si="0"/>
        <v>31723.056578800795</v>
      </c>
      <c r="G6" s="44">
        <f t="shared" si="0"/>
        <v>36586.931999999841</v>
      </c>
      <c r="H6" s="44">
        <f t="shared" si="0"/>
        <v>38779.805999999509</v>
      </c>
      <c r="I6" s="44">
        <f t="shared" si="0"/>
        <v>46101.145000000084</v>
      </c>
      <c r="J6" s="44">
        <f t="shared" si="0"/>
        <v>53846.056000000302</v>
      </c>
      <c r="K6" s="44">
        <f t="shared" si="0"/>
        <v>65966.047999999995</v>
      </c>
      <c r="L6" s="44">
        <f t="shared" si="0"/>
        <v>75051.96100000001</v>
      </c>
      <c r="M6" s="44">
        <f t="shared" si="0"/>
        <v>70652.833000000013</v>
      </c>
      <c r="N6" s="44">
        <f t="shared" si="0"/>
        <v>74680.212628281995</v>
      </c>
      <c r="O6" s="44">
        <f t="shared" si="0"/>
        <v>88923.287565841005</v>
      </c>
      <c r="P6" s="44">
        <f t="shared" si="0"/>
        <v>101570.794075513</v>
      </c>
      <c r="Q6" s="44">
        <f t="shared" si="0"/>
        <v>103296.23278849902</v>
      </c>
      <c r="R6" s="44">
        <f t="shared" si="0"/>
        <v>109639.353609417</v>
      </c>
      <c r="S6" s="44">
        <f t="shared" si="0"/>
        <v>116603.59360911697</v>
      </c>
      <c r="T6" s="44">
        <f t="shared" si="0"/>
        <v>124448.96361090201</v>
      </c>
      <c r="U6" s="44">
        <f t="shared" si="0"/>
        <v>137368.01294465401</v>
      </c>
      <c r="V6" s="44">
        <f t="shared" si="0"/>
        <v>142881.98563188501</v>
      </c>
      <c r="W6" s="44">
        <f t="shared" si="0"/>
        <v>134992.09699999995</v>
      </c>
      <c r="X6" s="44">
        <f t="shared" si="0"/>
        <v>150372.59400000001</v>
      </c>
      <c r="Y6" s="44">
        <f t="shared" si="0"/>
        <v>169366.736</v>
      </c>
      <c r="Z6" s="44">
        <f t="shared" si="0"/>
        <v>274167.95199999993</v>
      </c>
      <c r="AA6" s="44">
        <f t="shared" ref="AA6" si="1">SUM(AA7:AA24)</f>
        <v>315860.76</v>
      </c>
    </row>
    <row r="7" spans="1:27">
      <c r="B7" s="72" t="s">
        <v>27</v>
      </c>
      <c r="C7" s="45">
        <v>6914.3</v>
      </c>
      <c r="D7" s="45">
        <v>9974.1419999999998</v>
      </c>
      <c r="E7" s="45">
        <v>11404.221688322999</v>
      </c>
      <c r="F7" s="45">
        <v>11717.105</v>
      </c>
      <c r="G7" s="45">
        <v>15534</v>
      </c>
      <c r="H7" s="45">
        <v>15788.185999999499</v>
      </c>
      <c r="I7" s="45">
        <v>18940.986999999739</v>
      </c>
      <c r="J7" s="45">
        <v>22508.426999999698</v>
      </c>
      <c r="K7" s="45">
        <v>23420.483999999997</v>
      </c>
      <c r="L7" s="45">
        <v>29527.565999999999</v>
      </c>
      <c r="M7" s="45">
        <v>27808.754000000001</v>
      </c>
      <c r="N7" s="45">
        <v>30227.126</v>
      </c>
      <c r="O7" s="45">
        <v>39100.439565840999</v>
      </c>
      <c r="P7" s="45">
        <v>44234.975439513</v>
      </c>
      <c r="Q7" s="45">
        <v>45238.401310034002</v>
      </c>
      <c r="R7" s="45">
        <v>42009.73960941688</v>
      </c>
      <c r="S7" s="45">
        <v>40123.220095926998</v>
      </c>
      <c r="T7" s="45">
        <v>53041.254136953001</v>
      </c>
      <c r="U7" s="45">
        <v>60636.139196741999</v>
      </c>
      <c r="V7" s="45">
        <v>64400.455000000002</v>
      </c>
      <c r="W7" s="45">
        <v>64594.381999999998</v>
      </c>
      <c r="X7" s="45">
        <f>71724.302+236.294</f>
        <v>71960.59599999999</v>
      </c>
      <c r="Y7" s="45">
        <v>80350.531000000003</v>
      </c>
      <c r="Z7" s="45">
        <f>148670.546-Z9</f>
        <v>146895.89499999999</v>
      </c>
      <c r="AA7" s="45">
        <f>166701.331-AA9</f>
        <v>164729.788</v>
      </c>
    </row>
    <row r="8" spans="1:27">
      <c r="B8" s="72" t="s">
        <v>2</v>
      </c>
      <c r="C8" s="45"/>
      <c r="D8" s="45"/>
      <c r="E8" s="45">
        <v>646.14599999999996</v>
      </c>
      <c r="F8" s="45">
        <v>1607.1893486368001</v>
      </c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</row>
    <row r="9" spans="1:27">
      <c r="B9" s="72" t="s">
        <v>28</v>
      </c>
      <c r="C9" s="45"/>
      <c r="D9" s="45"/>
      <c r="E9" s="45"/>
      <c r="F9" s="45"/>
      <c r="G9" s="45">
        <v>438.82000000002029</v>
      </c>
      <c r="H9" s="45">
        <v>462.95500000000823</v>
      </c>
      <c r="I9" s="45">
        <v>462.86799999999999</v>
      </c>
      <c r="J9" s="45">
        <v>1163</v>
      </c>
      <c r="K9" s="45">
        <v>2979.5729999999999</v>
      </c>
      <c r="L9" s="45">
        <v>2063.578</v>
      </c>
      <c r="M9" s="45">
        <v>2133</v>
      </c>
      <c r="N9" s="45">
        <v>3209.4386282820001</v>
      </c>
      <c r="O9" s="45">
        <v>4271.8999999999996</v>
      </c>
      <c r="P9" s="45">
        <v>4151.67</v>
      </c>
      <c r="Q9" s="45">
        <v>4144.4120000000003</v>
      </c>
      <c r="R9" s="45">
        <v>4851.7650000000003</v>
      </c>
      <c r="S9" s="45">
        <v>4328.6959999999999</v>
      </c>
      <c r="T9" s="45">
        <v>2811.5070000000001</v>
      </c>
      <c r="U9" s="45"/>
      <c r="V9" s="45">
        <v>890</v>
      </c>
      <c r="W9" s="45">
        <v>853.46500000000003</v>
      </c>
      <c r="X9" s="45">
        <v>922.21600000000001</v>
      </c>
      <c r="Y9" s="45">
        <v>747.72500000000002</v>
      </c>
      <c r="Z9" s="45">
        <v>1774.6510000000001</v>
      </c>
      <c r="AA9" s="45">
        <v>1971.5429999999999</v>
      </c>
    </row>
    <row r="10" spans="1:27">
      <c r="B10" s="72" t="s">
        <v>125</v>
      </c>
      <c r="C10" s="45">
        <v>7815.7001999999993</v>
      </c>
      <c r="D10" s="45">
        <v>9681.5949999999993</v>
      </c>
      <c r="E10" s="45">
        <v>10949.398999999999</v>
      </c>
      <c r="F10" s="45">
        <v>12670.947230164</v>
      </c>
      <c r="G10" s="45">
        <v>14594.5960000004</v>
      </c>
      <c r="H10" s="45">
        <v>16145.442999999999</v>
      </c>
      <c r="I10" s="45">
        <v>18974.552000000291</v>
      </c>
      <c r="J10" s="45">
        <v>21412.715999999771</v>
      </c>
      <c r="K10" s="45">
        <v>29298.944</v>
      </c>
      <c r="L10" s="45">
        <v>32808.351000000002</v>
      </c>
      <c r="M10" s="45">
        <v>30723.101999999999</v>
      </c>
      <c r="N10" s="45">
        <v>31952.419000000002</v>
      </c>
      <c r="O10" s="45">
        <v>34572.762999999999</v>
      </c>
      <c r="P10" s="45">
        <v>38174.866999999998</v>
      </c>
      <c r="Q10" s="45">
        <v>39152.014000000003</v>
      </c>
      <c r="R10" s="45">
        <v>42358.107000000004</v>
      </c>
      <c r="S10" s="45">
        <v>48846.631000000001</v>
      </c>
      <c r="T10" s="45">
        <v>52425.427473948999</v>
      </c>
      <c r="U10" s="45">
        <v>41478.982747911999</v>
      </c>
      <c r="V10" s="45">
        <v>59627.294631885001</v>
      </c>
      <c r="W10" s="45">
        <v>55744.985999999997</v>
      </c>
      <c r="X10" s="45">
        <v>61761.987999999998</v>
      </c>
      <c r="Y10" s="45">
        <v>68845.304000000004</v>
      </c>
      <c r="Z10" s="45">
        <v>98454.384999999995</v>
      </c>
      <c r="AA10" s="45">
        <v>116569.117</v>
      </c>
    </row>
    <row r="11" spans="1:27">
      <c r="B11" s="72" t="s">
        <v>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>
        <v>3884.4920000000002</v>
      </c>
      <c r="S11" s="45">
        <v>4881.0680000000002</v>
      </c>
      <c r="T11" s="45"/>
      <c r="U11" s="45"/>
      <c r="V11" s="45"/>
      <c r="W11" s="45"/>
      <c r="X11" s="45"/>
      <c r="Y11" s="45"/>
      <c r="Z11" s="45"/>
      <c r="AA11" s="45"/>
    </row>
    <row r="12" spans="1:27">
      <c r="B12" s="72" t="s">
        <v>126</v>
      </c>
      <c r="C12" s="45">
        <v>1000</v>
      </c>
      <c r="D12" s="45">
        <v>1409.7</v>
      </c>
      <c r="E12" s="45">
        <v>1654.87</v>
      </c>
      <c r="F12" s="45">
        <v>1709.479</v>
      </c>
      <c r="G12" s="45">
        <v>2230.4089999998205</v>
      </c>
      <c r="H12" s="45">
        <v>2353.527</v>
      </c>
      <c r="I12" s="45">
        <v>2641.0810000000001</v>
      </c>
      <c r="J12" s="45">
        <v>2838.8330000000001</v>
      </c>
      <c r="K12" s="45">
        <v>3419.6209999999996</v>
      </c>
      <c r="L12" s="45">
        <v>3736.4989999999998</v>
      </c>
      <c r="M12" s="45">
        <v>3956.6489999999999</v>
      </c>
      <c r="N12" s="45">
        <v>3186.7849999999999</v>
      </c>
      <c r="O12" s="45">
        <v>4991.6530000000002</v>
      </c>
      <c r="P12" s="45">
        <v>5553.9709999999995</v>
      </c>
      <c r="Q12" s="45">
        <v>6095.8384784649998</v>
      </c>
      <c r="R12" s="45">
        <v>6914.9549999999999</v>
      </c>
      <c r="S12" s="45">
        <v>7291.723</v>
      </c>
      <c r="T12" s="45">
        <v>7496.8440000000001</v>
      </c>
      <c r="U12" s="45">
        <v>7992.02</v>
      </c>
      <c r="V12" s="45">
        <v>7541.8339999999998</v>
      </c>
      <c r="W12" s="45">
        <v>7666.5609999999997</v>
      </c>
      <c r="X12" s="45">
        <v>8768.1839999999993</v>
      </c>
      <c r="Y12" s="45">
        <v>10184.067999999999</v>
      </c>
      <c r="Z12" s="45">
        <v>13933.624</v>
      </c>
      <c r="AA12" s="45">
        <v>14892.764999999999</v>
      </c>
    </row>
    <row r="13" spans="1:27">
      <c r="B13" s="73" t="s">
        <v>4</v>
      </c>
      <c r="C13" s="45">
        <v>1798.8</v>
      </c>
      <c r="D13" s="45">
        <v>2089.0059999999999</v>
      </c>
      <c r="E13" s="45">
        <v>2297.8090000000002</v>
      </c>
      <c r="F13" s="45">
        <v>2333.9470000000001</v>
      </c>
      <c r="G13" s="45">
        <v>2035.0299999996898</v>
      </c>
      <c r="H13" s="45">
        <v>2098.4830000000002</v>
      </c>
      <c r="I13" s="45">
        <v>3084.1500000000497</v>
      </c>
      <c r="J13" s="45">
        <v>3784.9390000002204</v>
      </c>
      <c r="K13" s="45">
        <v>4701.335</v>
      </c>
      <c r="L13" s="45">
        <v>5134.1379999999999</v>
      </c>
      <c r="M13" s="45">
        <v>4459.0619999999999</v>
      </c>
      <c r="N13" s="45">
        <v>4516.99</v>
      </c>
      <c r="O13" s="45">
        <v>4104.4179999999997</v>
      </c>
      <c r="P13" s="45">
        <v>4719.5969999999998</v>
      </c>
      <c r="Q13" s="45">
        <v>3602.165</v>
      </c>
      <c r="R13" s="45">
        <v>4252.1220000000003</v>
      </c>
      <c r="S13" s="45">
        <v>5653.0910000000003</v>
      </c>
      <c r="T13" s="45">
        <v>4168.7060000000001</v>
      </c>
      <c r="U13" s="45">
        <v>22367.562999999998</v>
      </c>
      <c r="V13" s="45">
        <v>4027.5949999999998</v>
      </c>
      <c r="W13" s="45">
        <v>3059.1439999999998</v>
      </c>
      <c r="X13" s="45">
        <v>3431.0050000000001</v>
      </c>
      <c r="Y13" s="45">
        <v>4098.1689999999999</v>
      </c>
      <c r="Z13" s="45">
        <v>5685.3770000000004</v>
      </c>
      <c r="AA13" s="45">
        <v>5682.38</v>
      </c>
    </row>
    <row r="14" spans="1:27">
      <c r="B14" s="72" t="s">
        <v>11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>
        <v>717.08399999999995</v>
      </c>
      <c r="Q14" s="45">
        <v>1305.713</v>
      </c>
      <c r="R14" s="45">
        <v>1868.8240000000001</v>
      </c>
      <c r="S14" s="45">
        <v>1985.4</v>
      </c>
      <c r="T14" s="45">
        <v>2313.8989999999999</v>
      </c>
      <c r="U14" s="45">
        <v>2542.0129999999999</v>
      </c>
      <c r="V14" s="45">
        <v>3972.7069999999999</v>
      </c>
      <c r="W14" s="45">
        <v>1160.193</v>
      </c>
      <c r="X14" s="45">
        <v>1903.098</v>
      </c>
      <c r="Y14" s="45">
        <v>2297.4879999999998</v>
      </c>
      <c r="Z14" s="45">
        <v>3432.904</v>
      </c>
      <c r="AA14" s="45">
        <v>4461.2520000000004</v>
      </c>
    </row>
    <row r="15" spans="1:27">
      <c r="B15" s="73" t="s">
        <v>127</v>
      </c>
      <c r="C15" s="45">
        <v>875.8</v>
      </c>
      <c r="D15" s="45">
        <v>1116.413</v>
      </c>
      <c r="E15" s="45">
        <v>1082.2950000000001</v>
      </c>
      <c r="F15" s="45">
        <v>1151.7080000000001</v>
      </c>
      <c r="G15" s="45">
        <v>1154.002</v>
      </c>
      <c r="H15" s="45">
        <v>1275.7460000000001</v>
      </c>
      <c r="I15" s="45">
        <v>1275.0540000000001</v>
      </c>
      <c r="J15" s="45">
        <v>1333.0230000001002</v>
      </c>
      <c r="K15" s="45">
        <v>1408</v>
      </c>
      <c r="L15" s="45">
        <v>1297.4280000000001</v>
      </c>
      <c r="M15" s="45">
        <v>1381.8430000000001</v>
      </c>
      <c r="N15" s="45">
        <v>1375.193</v>
      </c>
      <c r="O15" s="45">
        <v>1657.5039999999999</v>
      </c>
      <c r="P15" s="45">
        <v>3801.5150000000003</v>
      </c>
      <c r="Q15" s="45">
        <v>3471.91</v>
      </c>
      <c r="R15" s="45">
        <v>3203.0970000000002</v>
      </c>
      <c r="S15" s="45">
        <v>3162.0889999999999</v>
      </c>
      <c r="T15" s="46">
        <v>963.91</v>
      </c>
      <c r="U15" s="46">
        <v>1131.875</v>
      </c>
      <c r="V15" s="45">
        <v>1565.8110000000001</v>
      </c>
      <c r="W15" s="45">
        <v>1015.261</v>
      </c>
      <c r="X15" s="45">
        <v>597.07100000000003</v>
      </c>
      <c r="Y15" s="45">
        <v>1787.4090000000001</v>
      </c>
      <c r="Z15" s="45">
        <v>1952.2339999999999</v>
      </c>
      <c r="AA15" s="45">
        <v>2224.3180000000002</v>
      </c>
    </row>
    <row r="16" spans="1:27">
      <c r="B16" s="73" t="s">
        <v>26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6">
        <v>685.95399999999995</v>
      </c>
      <c r="U16" s="46">
        <v>644.29100000000005</v>
      </c>
      <c r="V16" s="45">
        <v>306.26299999999998</v>
      </c>
      <c r="W16" s="45">
        <v>305.964</v>
      </c>
      <c r="X16" s="45">
        <v>399.04300000000001</v>
      </c>
      <c r="Y16" s="45">
        <v>496.66</v>
      </c>
      <c r="Z16" s="45">
        <v>604.44200000000001</v>
      </c>
      <c r="AA16" s="45">
        <v>680.52099999999996</v>
      </c>
    </row>
    <row r="17" spans="2:27">
      <c r="B17" s="73" t="s">
        <v>5</v>
      </c>
      <c r="C17" s="45">
        <v>499.8</v>
      </c>
      <c r="D17" s="45">
        <v>426.995</v>
      </c>
      <c r="E17" s="45">
        <v>490.75900000000001</v>
      </c>
      <c r="F17" s="45">
        <v>477.58199999999999</v>
      </c>
      <c r="G17" s="45">
        <v>547.54799999990689</v>
      </c>
      <c r="H17" s="45">
        <v>597.923</v>
      </c>
      <c r="I17" s="45">
        <v>666.47199999999998</v>
      </c>
      <c r="J17" s="45">
        <v>747.89200000033998</v>
      </c>
      <c r="K17" s="45">
        <v>657.96699999999998</v>
      </c>
      <c r="L17" s="45">
        <v>392.76499999999999</v>
      </c>
      <c r="M17" s="45">
        <v>89.739000000000004</v>
      </c>
      <c r="N17" s="45">
        <v>95.614000000000004</v>
      </c>
      <c r="O17" s="45">
        <v>85</v>
      </c>
      <c r="P17" s="45">
        <v>41.715000000000003</v>
      </c>
      <c r="Q17" s="45">
        <v>63.636000000000003</v>
      </c>
      <c r="R17" s="45">
        <v>67.744</v>
      </c>
      <c r="S17" s="45">
        <v>84.805000000000007</v>
      </c>
      <c r="T17" s="45">
        <v>112.206</v>
      </c>
      <c r="U17" s="45">
        <v>115.911</v>
      </c>
      <c r="V17" s="45">
        <v>85.159000000000006</v>
      </c>
      <c r="W17" s="45">
        <v>52.673999999999999</v>
      </c>
      <c r="X17" s="45">
        <v>59.798999999999999</v>
      </c>
      <c r="Y17" s="45">
        <v>90.646000000000001</v>
      </c>
      <c r="Z17" s="45">
        <v>551.89200000000005</v>
      </c>
      <c r="AA17" s="45">
        <v>589.05200000000002</v>
      </c>
    </row>
    <row r="18" spans="2:27">
      <c r="B18" s="72" t="s">
        <v>128</v>
      </c>
      <c r="C18" s="45">
        <v>24.7</v>
      </c>
      <c r="D18" s="45">
        <v>33.363999999999997</v>
      </c>
      <c r="E18" s="45">
        <v>29.728000000000002</v>
      </c>
      <c r="F18" s="45">
        <v>41.723999999999997</v>
      </c>
      <c r="G18" s="45">
        <v>48.945</v>
      </c>
      <c r="H18" s="45">
        <v>53.448</v>
      </c>
      <c r="I18" s="45">
        <v>52.399000000000001</v>
      </c>
      <c r="J18" s="45">
        <v>53.5639999997072</v>
      </c>
      <c r="K18" s="45">
        <v>63.7</v>
      </c>
      <c r="L18" s="45">
        <v>67.52</v>
      </c>
      <c r="M18" s="45">
        <v>69.882999999999996</v>
      </c>
      <c r="N18" s="45">
        <v>84.403999999999996</v>
      </c>
      <c r="O18" s="45">
        <v>91.325000000000003</v>
      </c>
      <c r="P18" s="45">
        <v>120.834</v>
      </c>
      <c r="Q18" s="45">
        <v>153.501</v>
      </c>
      <c r="R18" s="45">
        <v>157.23599999999999</v>
      </c>
      <c r="S18" s="45">
        <v>216.99600000000001</v>
      </c>
      <c r="T18" s="45">
        <v>247.83799999999999</v>
      </c>
      <c r="U18" s="45">
        <v>247.47800000000001</v>
      </c>
      <c r="V18" s="45">
        <v>291.238</v>
      </c>
      <c r="W18" s="45">
        <v>324.51900000000001</v>
      </c>
      <c r="X18" s="45">
        <v>362.06799999999998</v>
      </c>
      <c r="Y18" s="45">
        <v>261.98599999999999</v>
      </c>
      <c r="Z18" s="45">
        <v>451.96600000000001</v>
      </c>
      <c r="AA18" s="45">
        <v>526.06200000000001</v>
      </c>
    </row>
    <row r="19" spans="2:27">
      <c r="B19" s="72" t="s">
        <v>129</v>
      </c>
      <c r="C19" s="45">
        <v>2.621</v>
      </c>
      <c r="D19" s="45">
        <v>2.0640000000000001</v>
      </c>
      <c r="E19" s="45">
        <v>4.0519999999999996</v>
      </c>
      <c r="F19" s="45">
        <v>3.089</v>
      </c>
      <c r="G19" s="45">
        <v>3.5819999999999999</v>
      </c>
      <c r="H19" s="45">
        <v>4.0949999999999998</v>
      </c>
      <c r="I19" s="45">
        <v>3.5819999999999999</v>
      </c>
      <c r="J19" s="45">
        <v>3.6620000004655298</v>
      </c>
      <c r="K19" s="45">
        <v>5.2</v>
      </c>
      <c r="L19" s="45">
        <v>5.7549999999999999</v>
      </c>
      <c r="M19" s="45">
        <v>7.0339999999999998</v>
      </c>
      <c r="N19" s="45">
        <v>9.5809999999999995</v>
      </c>
      <c r="O19" s="45">
        <v>13.586</v>
      </c>
      <c r="P19" s="45">
        <v>15.754</v>
      </c>
      <c r="Q19" s="45">
        <v>16.849</v>
      </c>
      <c r="R19" s="45">
        <v>18.628</v>
      </c>
      <c r="S19" s="45">
        <v>16.024999999999999</v>
      </c>
      <c r="T19" s="45">
        <v>41.768000000000001</v>
      </c>
      <c r="U19" s="45">
        <v>28.224</v>
      </c>
      <c r="V19" s="45">
        <v>33.453000000000003</v>
      </c>
      <c r="W19" s="45">
        <v>38.820999999999998</v>
      </c>
      <c r="X19" s="45">
        <v>56.326000000000001</v>
      </c>
      <c r="Y19" s="45">
        <v>41.883000000000003</v>
      </c>
      <c r="Z19" s="45">
        <v>124.164</v>
      </c>
      <c r="AA19" s="45">
        <v>83.2</v>
      </c>
    </row>
    <row r="20" spans="2:27">
      <c r="B20" s="72" t="s">
        <v>6</v>
      </c>
      <c r="C20" s="45">
        <v>60</v>
      </c>
      <c r="D20" s="45">
        <v>67.790999999999997</v>
      </c>
      <c r="E20" s="45">
        <v>0.22800000000000001</v>
      </c>
      <c r="F20" s="45">
        <v>10.286</v>
      </c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</row>
    <row r="21" spans="2:27">
      <c r="B21" s="72" t="s">
        <v>146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>
        <v>1603.586</v>
      </c>
    </row>
    <row r="22" spans="2:27">
      <c r="B22" s="72" t="s">
        <v>147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>
        <v>256.86500000000001</v>
      </c>
    </row>
    <row r="23" spans="2:27">
      <c r="B23" s="72" t="s">
        <v>148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>
        <v>1264.8920000000001</v>
      </c>
    </row>
    <row r="24" spans="2:27">
      <c r="B24" s="72" t="s">
        <v>7</v>
      </c>
      <c r="C24" s="45"/>
      <c r="D24" s="45"/>
      <c r="E24" s="45"/>
      <c r="F24" s="45"/>
      <c r="G24" s="45"/>
      <c r="H24" s="45"/>
      <c r="I24" s="45"/>
      <c r="J24" s="45"/>
      <c r="K24" s="45">
        <v>11.224000000001979</v>
      </c>
      <c r="L24" s="45">
        <v>18.360999999989872</v>
      </c>
      <c r="M24" s="45">
        <v>23.767000000021653</v>
      </c>
      <c r="N24" s="45">
        <v>22.661999999982072</v>
      </c>
      <c r="O24" s="45">
        <v>34.6990000000078</v>
      </c>
      <c r="P24" s="45">
        <v>38.811636</v>
      </c>
      <c r="Q24" s="45">
        <v>51.792999999999999</v>
      </c>
      <c r="R24" s="45">
        <v>52.644000000116648</v>
      </c>
      <c r="S24" s="45">
        <v>13.84951319</v>
      </c>
      <c r="T24" s="45">
        <v>139.65</v>
      </c>
      <c r="U24" s="45">
        <v>183.51599999999999</v>
      </c>
      <c r="V24" s="45">
        <v>140.17599999997765</v>
      </c>
      <c r="W24" s="45">
        <v>176.12699999996735</v>
      </c>
      <c r="X24" s="45">
        <v>151.20000000001164</v>
      </c>
      <c r="Y24" s="45">
        <v>164.86699999996901</v>
      </c>
      <c r="Z24" s="45">
        <v>306.41800000000001</v>
      </c>
      <c r="AA24" s="45">
        <v>325.41899999999998</v>
      </c>
    </row>
    <row r="25" spans="2:27" s="6" customFormat="1">
      <c r="B25" s="71" t="s">
        <v>8</v>
      </c>
      <c r="C25" s="44">
        <f>+C26</f>
        <v>658.9217749500001</v>
      </c>
      <c r="D25" s="44">
        <f t="shared" ref="D25:AA25" si="2">+D26</f>
        <v>727.38599999999997</v>
      </c>
      <c r="E25" s="44">
        <f t="shared" si="2"/>
        <v>572.75</v>
      </c>
      <c r="F25" s="44">
        <f t="shared" si="2"/>
        <v>168.33877670000001</v>
      </c>
      <c r="G25" s="44">
        <f t="shared" si="2"/>
        <v>201.50299999999999</v>
      </c>
      <c r="H25" s="44">
        <f t="shared" si="2"/>
        <v>216.95500000000001</v>
      </c>
      <c r="I25" s="44">
        <f t="shared" si="2"/>
        <v>215.34200000000001</v>
      </c>
      <c r="J25" s="44">
        <f t="shared" si="2"/>
        <v>227.13600000011201</v>
      </c>
      <c r="K25" s="44">
        <f t="shared" si="2"/>
        <v>246</v>
      </c>
      <c r="L25" s="44">
        <f t="shared" si="2"/>
        <v>384.49</v>
      </c>
      <c r="M25" s="44">
        <f t="shared" si="2"/>
        <v>508.435</v>
      </c>
      <c r="N25" s="44">
        <f t="shared" si="2"/>
        <v>433.91300000000001</v>
      </c>
      <c r="O25" s="44">
        <f t="shared" si="2"/>
        <v>577.96100000000001</v>
      </c>
      <c r="P25" s="44">
        <f t="shared" si="2"/>
        <v>518.85400000000004</v>
      </c>
      <c r="Q25" s="44">
        <f t="shared" si="2"/>
        <v>559.89499999999998</v>
      </c>
      <c r="R25" s="44">
        <f t="shared" si="2"/>
        <v>920.94</v>
      </c>
      <c r="S25" s="44">
        <f t="shared" si="2"/>
        <v>514.37099999999998</v>
      </c>
      <c r="T25" s="44">
        <f t="shared" si="2"/>
        <v>693</v>
      </c>
      <c r="U25" s="44">
        <f t="shared" si="2"/>
        <v>739.86199999999997</v>
      </c>
      <c r="V25" s="44">
        <f t="shared" si="2"/>
        <v>1309.2819999999999</v>
      </c>
      <c r="W25" s="44">
        <f t="shared" si="2"/>
        <v>643.86300000000006</v>
      </c>
      <c r="X25" s="44">
        <f t="shared" si="2"/>
        <v>1376</v>
      </c>
      <c r="Y25" s="44">
        <f t="shared" si="2"/>
        <v>1485.2360000000001</v>
      </c>
      <c r="Z25" s="44">
        <f t="shared" si="2"/>
        <v>1466</v>
      </c>
      <c r="AA25" s="44">
        <f t="shared" si="2"/>
        <v>1539.4459999999999</v>
      </c>
    </row>
    <row r="26" spans="2:27">
      <c r="B26" s="72" t="s">
        <v>9</v>
      </c>
      <c r="C26" s="45">
        <v>658.9217749500001</v>
      </c>
      <c r="D26" s="45">
        <v>727.38599999999997</v>
      </c>
      <c r="E26" s="45">
        <v>572.75</v>
      </c>
      <c r="F26" s="45">
        <v>168.33877670000001</v>
      </c>
      <c r="G26" s="45">
        <v>201.50299999999999</v>
      </c>
      <c r="H26" s="45">
        <v>216.95500000000001</v>
      </c>
      <c r="I26" s="45">
        <v>215.34200000000001</v>
      </c>
      <c r="J26" s="45">
        <v>227.13600000011201</v>
      </c>
      <c r="K26" s="45">
        <v>246</v>
      </c>
      <c r="L26" s="45">
        <v>384.49</v>
      </c>
      <c r="M26" s="45">
        <v>508.435</v>
      </c>
      <c r="N26" s="45">
        <v>433.91300000000001</v>
      </c>
      <c r="O26" s="45">
        <v>577.96100000000001</v>
      </c>
      <c r="P26" s="45">
        <v>518.85400000000004</v>
      </c>
      <c r="Q26" s="45">
        <v>559.89499999999998</v>
      </c>
      <c r="R26" s="45">
        <v>920.94</v>
      </c>
      <c r="S26" s="45">
        <v>514.37099999999998</v>
      </c>
      <c r="T26" s="45">
        <v>693</v>
      </c>
      <c r="U26" s="45">
        <v>739.86199999999997</v>
      </c>
      <c r="V26" s="45">
        <v>1309.2819999999999</v>
      </c>
      <c r="W26" s="45">
        <v>643.86300000000006</v>
      </c>
      <c r="X26" s="45">
        <v>1376</v>
      </c>
      <c r="Y26" s="45">
        <v>1485.2360000000001</v>
      </c>
      <c r="Z26" s="45">
        <v>1466</v>
      </c>
      <c r="AA26" s="45">
        <v>1539.4459999999999</v>
      </c>
    </row>
    <row r="27" spans="2:27" ht="12.75" customHeight="1">
      <c r="B27" s="66" t="s">
        <v>31</v>
      </c>
      <c r="C27" s="62">
        <f>+C6+C25</f>
        <v>19650.642974949995</v>
      </c>
      <c r="D27" s="62">
        <f t="shared" ref="D27:Z27" si="3">+D6+D25</f>
        <v>25528.456000000002</v>
      </c>
      <c r="E27" s="62">
        <f t="shared" si="3"/>
        <v>29132.257688322996</v>
      </c>
      <c r="F27" s="62">
        <f t="shared" si="3"/>
        <v>31891.395355500794</v>
      </c>
      <c r="G27" s="62">
        <f t="shared" si="3"/>
        <v>36788.434999999838</v>
      </c>
      <c r="H27" s="62">
        <f t="shared" si="3"/>
        <v>38996.760999999511</v>
      </c>
      <c r="I27" s="62">
        <f t="shared" si="3"/>
        <v>46316.487000000081</v>
      </c>
      <c r="J27" s="62">
        <f t="shared" si="3"/>
        <v>54073.192000000417</v>
      </c>
      <c r="K27" s="62">
        <f t="shared" si="3"/>
        <v>66212.047999999995</v>
      </c>
      <c r="L27" s="62">
        <f t="shared" si="3"/>
        <v>75436.451000000015</v>
      </c>
      <c r="M27" s="62">
        <f t="shared" si="3"/>
        <v>71161.268000000011</v>
      </c>
      <c r="N27" s="62">
        <f t="shared" si="3"/>
        <v>75114.125628281996</v>
      </c>
      <c r="O27" s="62">
        <f t="shared" si="3"/>
        <v>89501.248565841001</v>
      </c>
      <c r="P27" s="62">
        <f t="shared" si="3"/>
        <v>102089.648075513</v>
      </c>
      <c r="Q27" s="62">
        <f t="shared" si="3"/>
        <v>103856.12778849903</v>
      </c>
      <c r="R27" s="62">
        <f t="shared" si="3"/>
        <v>110560.293609417</v>
      </c>
      <c r="S27" s="62">
        <f t="shared" si="3"/>
        <v>117117.96460911697</v>
      </c>
      <c r="T27" s="62">
        <f t="shared" si="3"/>
        <v>125141.96361090201</v>
      </c>
      <c r="U27" s="62">
        <f t="shared" si="3"/>
        <v>138107.874944654</v>
      </c>
      <c r="V27" s="62">
        <f t="shared" si="3"/>
        <v>144191.26763188501</v>
      </c>
      <c r="W27" s="62">
        <f t="shared" si="3"/>
        <v>135635.95999999996</v>
      </c>
      <c r="X27" s="62">
        <f t="shared" si="3"/>
        <v>151748.59400000001</v>
      </c>
      <c r="Y27" s="62">
        <f t="shared" si="3"/>
        <v>170851.97200000001</v>
      </c>
      <c r="Z27" s="62">
        <f t="shared" si="3"/>
        <v>275633.95199999993</v>
      </c>
      <c r="AA27" s="62">
        <f t="shared" ref="AA27" si="4">+AA6+AA25</f>
        <v>317400.20600000001</v>
      </c>
    </row>
    <row r="28" spans="2:27">
      <c r="B28" s="5" t="str">
        <f>+'Ingresos del PGN (Aforo)'!B20</f>
        <v>*Información a enero de 2024</v>
      </c>
      <c r="U28" s="10"/>
      <c r="V28" s="9"/>
      <c r="W28" s="9"/>
      <c r="X28" s="11"/>
      <c r="Y28" s="9"/>
      <c r="Z28" s="9"/>
    </row>
    <row r="29" spans="2:27">
      <c r="B29" s="5" t="s">
        <v>32</v>
      </c>
      <c r="U29" s="10"/>
      <c r="V29" s="9"/>
      <c r="W29" s="9"/>
      <c r="X29" s="11"/>
      <c r="Y29" s="9"/>
      <c r="Z29" s="9"/>
    </row>
    <row r="30" spans="2:27">
      <c r="B30" s="2"/>
    </row>
    <row r="31" spans="2:27">
      <c r="X31" s="10"/>
      <c r="Y31" s="16"/>
      <c r="Z31" s="16"/>
      <c r="AA31" s="10">
        <f>+'Ingresos del PGN'!G9-'Ingresos Ctes (Aforo)'!AA27</f>
        <v>0</v>
      </c>
    </row>
    <row r="32" spans="2:27">
      <c r="Z32" s="10"/>
    </row>
    <row r="33" spans="3:26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3:26">
      <c r="V34" s="8"/>
      <c r="W34" s="8"/>
      <c r="X34" s="8"/>
    </row>
  </sheetData>
  <mergeCells count="2">
    <mergeCell ref="B2:Z2"/>
    <mergeCell ref="B3:Z3"/>
  </mergeCells>
  <printOptions horizontalCentered="1" verticalCentered="1"/>
  <pageMargins left="0.15748031496062992" right="0.15748031496062992" top="0.19685039370078741" bottom="0.39370078740157483" header="0" footer="0"/>
  <pageSetup scale="35" orientation="landscape" r:id="rId1"/>
  <headerFooter alignWithMargins="0">
    <oddFooter>&amp;L&amp;8&amp;Z&amp;F&amp;A&amp;R&amp;8&amp;D</oddFooter>
  </headerFooter>
  <ignoredErrors>
    <ignoredError sqref="D6:Z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0"/>
  <sheetViews>
    <sheetView showGridLines="0" workbookViewId="0">
      <pane xSplit="2" ySplit="5" topLeftCell="L6" activePane="bottomRight" state="frozen"/>
      <selection activeCell="AA11" sqref="AA11"/>
      <selection pane="topRight" activeCell="AA11" sqref="AA11"/>
      <selection pane="bottomLeft" activeCell="AA11" sqref="AA11"/>
      <selection pane="bottomRight" activeCell="AA19" sqref="AA19"/>
    </sheetView>
  </sheetViews>
  <sheetFormatPr baseColWidth="10" defaultRowHeight="12.75"/>
  <cols>
    <col min="1" max="1" width="3.42578125" style="22" customWidth="1"/>
    <col min="2" max="2" width="45" style="22" bestFit="1" customWidth="1"/>
    <col min="3" max="17" width="7.7109375" style="22" customWidth="1"/>
    <col min="18" max="22" width="7.28515625" style="22" bestFit="1" customWidth="1"/>
    <col min="23" max="26" width="8.42578125" style="22" bestFit="1" customWidth="1"/>
    <col min="27" max="27" width="8.28515625" style="22" customWidth="1"/>
    <col min="28" max="245" width="11.42578125" style="22"/>
    <col min="246" max="246" width="3.42578125" style="22" customWidth="1"/>
    <col min="247" max="247" width="39.5703125" style="22" bestFit="1" customWidth="1"/>
    <col min="248" max="257" width="0" style="22" hidden="1" customWidth="1"/>
    <col min="258" max="259" width="5.7109375" style="22" bestFit="1" customWidth="1"/>
    <col min="260" max="263" width="6.85546875" style="22" bestFit="1" customWidth="1"/>
    <col min="264" max="272" width="7.7109375" style="22" bestFit="1" customWidth="1"/>
    <col min="273" max="276" width="5.7109375" style="22" bestFit="1" customWidth="1"/>
    <col min="277" max="277" width="6.5703125" style="22" customWidth="1"/>
    <col min="278" max="278" width="6.5703125" style="22" bestFit="1" customWidth="1"/>
    <col min="279" max="280" width="7.7109375" style="22" bestFit="1" customWidth="1"/>
    <col min="281" max="282" width="11.42578125" style="22"/>
    <col min="283" max="283" width="16.5703125" style="22" bestFit="1" customWidth="1"/>
    <col min="284" max="501" width="11.42578125" style="22"/>
    <col min="502" max="502" width="3.42578125" style="22" customWidth="1"/>
    <col min="503" max="503" width="39.5703125" style="22" bestFit="1" customWidth="1"/>
    <col min="504" max="513" width="0" style="22" hidden="1" customWidth="1"/>
    <col min="514" max="515" width="5.7109375" style="22" bestFit="1" customWidth="1"/>
    <col min="516" max="519" width="6.85546875" style="22" bestFit="1" customWidth="1"/>
    <col min="520" max="528" width="7.7109375" style="22" bestFit="1" customWidth="1"/>
    <col min="529" max="532" width="5.7109375" style="22" bestFit="1" customWidth="1"/>
    <col min="533" max="533" width="6.5703125" style="22" customWidth="1"/>
    <col min="534" max="534" width="6.5703125" style="22" bestFit="1" customWidth="1"/>
    <col min="535" max="536" width="7.7109375" style="22" bestFit="1" customWidth="1"/>
    <col min="537" max="538" width="11.42578125" style="22"/>
    <col min="539" max="539" width="16.5703125" style="22" bestFit="1" customWidth="1"/>
    <col min="540" max="757" width="11.42578125" style="22"/>
    <col min="758" max="758" width="3.42578125" style="22" customWidth="1"/>
    <col min="759" max="759" width="39.5703125" style="22" bestFit="1" customWidth="1"/>
    <col min="760" max="769" width="0" style="22" hidden="1" customWidth="1"/>
    <col min="770" max="771" width="5.7109375" style="22" bestFit="1" customWidth="1"/>
    <col min="772" max="775" width="6.85546875" style="22" bestFit="1" customWidth="1"/>
    <col min="776" max="784" width="7.7109375" style="22" bestFit="1" customWidth="1"/>
    <col min="785" max="788" width="5.7109375" style="22" bestFit="1" customWidth="1"/>
    <col min="789" max="789" width="6.5703125" style="22" customWidth="1"/>
    <col min="790" max="790" width="6.5703125" style="22" bestFit="1" customWidth="1"/>
    <col min="791" max="792" width="7.7109375" style="22" bestFit="1" customWidth="1"/>
    <col min="793" max="794" width="11.42578125" style="22"/>
    <col min="795" max="795" width="16.5703125" style="22" bestFit="1" customWidth="1"/>
    <col min="796" max="1013" width="11.42578125" style="22"/>
    <col min="1014" max="1014" width="3.42578125" style="22" customWidth="1"/>
    <col min="1015" max="1015" width="39.5703125" style="22" bestFit="1" customWidth="1"/>
    <col min="1016" max="1025" width="0" style="22" hidden="1" customWidth="1"/>
    <col min="1026" max="1027" width="5.7109375" style="22" bestFit="1" customWidth="1"/>
    <col min="1028" max="1031" width="6.85546875" style="22" bestFit="1" customWidth="1"/>
    <col min="1032" max="1040" width="7.7109375" style="22" bestFit="1" customWidth="1"/>
    <col min="1041" max="1044" width="5.7109375" style="22" bestFit="1" customWidth="1"/>
    <col min="1045" max="1045" width="6.5703125" style="22" customWidth="1"/>
    <col min="1046" max="1046" width="6.5703125" style="22" bestFit="1" customWidth="1"/>
    <col min="1047" max="1048" width="7.7109375" style="22" bestFit="1" customWidth="1"/>
    <col min="1049" max="1050" width="11.42578125" style="22"/>
    <col min="1051" max="1051" width="16.5703125" style="22" bestFit="1" customWidth="1"/>
    <col min="1052" max="1269" width="11.42578125" style="22"/>
    <col min="1270" max="1270" width="3.42578125" style="22" customWidth="1"/>
    <col min="1271" max="1271" width="39.5703125" style="22" bestFit="1" customWidth="1"/>
    <col min="1272" max="1281" width="0" style="22" hidden="1" customWidth="1"/>
    <col min="1282" max="1283" width="5.7109375" style="22" bestFit="1" customWidth="1"/>
    <col min="1284" max="1287" width="6.85546875" style="22" bestFit="1" customWidth="1"/>
    <col min="1288" max="1296" width="7.7109375" style="22" bestFit="1" customWidth="1"/>
    <col min="1297" max="1300" width="5.7109375" style="22" bestFit="1" customWidth="1"/>
    <col min="1301" max="1301" width="6.5703125" style="22" customWidth="1"/>
    <col min="1302" max="1302" width="6.5703125" style="22" bestFit="1" customWidth="1"/>
    <col min="1303" max="1304" width="7.7109375" style="22" bestFit="1" customWidth="1"/>
    <col min="1305" max="1306" width="11.42578125" style="22"/>
    <col min="1307" max="1307" width="16.5703125" style="22" bestFit="1" customWidth="1"/>
    <col min="1308" max="1525" width="11.42578125" style="22"/>
    <col min="1526" max="1526" width="3.42578125" style="22" customWidth="1"/>
    <col min="1527" max="1527" width="39.5703125" style="22" bestFit="1" customWidth="1"/>
    <col min="1528" max="1537" width="0" style="22" hidden="1" customWidth="1"/>
    <col min="1538" max="1539" width="5.7109375" style="22" bestFit="1" customWidth="1"/>
    <col min="1540" max="1543" width="6.85546875" style="22" bestFit="1" customWidth="1"/>
    <col min="1544" max="1552" width="7.7109375" style="22" bestFit="1" customWidth="1"/>
    <col min="1553" max="1556" width="5.7109375" style="22" bestFit="1" customWidth="1"/>
    <col min="1557" max="1557" width="6.5703125" style="22" customWidth="1"/>
    <col min="1558" max="1558" width="6.5703125" style="22" bestFit="1" customWidth="1"/>
    <col min="1559" max="1560" width="7.7109375" style="22" bestFit="1" customWidth="1"/>
    <col min="1561" max="1562" width="11.42578125" style="22"/>
    <col min="1563" max="1563" width="16.5703125" style="22" bestFit="1" customWidth="1"/>
    <col min="1564" max="1781" width="11.42578125" style="22"/>
    <col min="1782" max="1782" width="3.42578125" style="22" customWidth="1"/>
    <col min="1783" max="1783" width="39.5703125" style="22" bestFit="1" customWidth="1"/>
    <col min="1784" max="1793" width="0" style="22" hidden="1" customWidth="1"/>
    <col min="1794" max="1795" width="5.7109375" style="22" bestFit="1" customWidth="1"/>
    <col min="1796" max="1799" width="6.85546875" style="22" bestFit="1" customWidth="1"/>
    <col min="1800" max="1808" width="7.7109375" style="22" bestFit="1" customWidth="1"/>
    <col min="1809" max="1812" width="5.7109375" style="22" bestFit="1" customWidth="1"/>
    <col min="1813" max="1813" width="6.5703125" style="22" customWidth="1"/>
    <col min="1814" max="1814" width="6.5703125" style="22" bestFit="1" customWidth="1"/>
    <col min="1815" max="1816" width="7.7109375" style="22" bestFit="1" customWidth="1"/>
    <col min="1817" max="1818" width="11.42578125" style="22"/>
    <col min="1819" max="1819" width="16.5703125" style="22" bestFit="1" customWidth="1"/>
    <col min="1820" max="2037" width="11.42578125" style="22"/>
    <col min="2038" max="2038" width="3.42578125" style="22" customWidth="1"/>
    <col min="2039" max="2039" width="39.5703125" style="22" bestFit="1" customWidth="1"/>
    <col min="2040" max="2049" width="0" style="22" hidden="1" customWidth="1"/>
    <col min="2050" max="2051" width="5.7109375" style="22" bestFit="1" customWidth="1"/>
    <col min="2052" max="2055" width="6.85546875" style="22" bestFit="1" customWidth="1"/>
    <col min="2056" max="2064" width="7.7109375" style="22" bestFit="1" customWidth="1"/>
    <col min="2065" max="2068" width="5.7109375" style="22" bestFit="1" customWidth="1"/>
    <col min="2069" max="2069" width="6.5703125" style="22" customWidth="1"/>
    <col min="2070" max="2070" width="6.5703125" style="22" bestFit="1" customWidth="1"/>
    <col min="2071" max="2072" width="7.7109375" style="22" bestFit="1" customWidth="1"/>
    <col min="2073" max="2074" width="11.42578125" style="22"/>
    <col min="2075" max="2075" width="16.5703125" style="22" bestFit="1" customWidth="1"/>
    <col min="2076" max="2293" width="11.42578125" style="22"/>
    <col min="2294" max="2294" width="3.42578125" style="22" customWidth="1"/>
    <col min="2295" max="2295" width="39.5703125" style="22" bestFit="1" customWidth="1"/>
    <col min="2296" max="2305" width="0" style="22" hidden="1" customWidth="1"/>
    <col min="2306" max="2307" width="5.7109375" style="22" bestFit="1" customWidth="1"/>
    <col min="2308" max="2311" width="6.85546875" style="22" bestFit="1" customWidth="1"/>
    <col min="2312" max="2320" width="7.7109375" style="22" bestFit="1" customWidth="1"/>
    <col min="2321" max="2324" width="5.7109375" style="22" bestFit="1" customWidth="1"/>
    <col min="2325" max="2325" width="6.5703125" style="22" customWidth="1"/>
    <col min="2326" max="2326" width="6.5703125" style="22" bestFit="1" customWidth="1"/>
    <col min="2327" max="2328" width="7.7109375" style="22" bestFit="1" customWidth="1"/>
    <col min="2329" max="2330" width="11.42578125" style="22"/>
    <col min="2331" max="2331" width="16.5703125" style="22" bestFit="1" customWidth="1"/>
    <col min="2332" max="2549" width="11.42578125" style="22"/>
    <col min="2550" max="2550" width="3.42578125" style="22" customWidth="1"/>
    <col min="2551" max="2551" width="39.5703125" style="22" bestFit="1" customWidth="1"/>
    <col min="2552" max="2561" width="0" style="22" hidden="1" customWidth="1"/>
    <col min="2562" max="2563" width="5.7109375" style="22" bestFit="1" customWidth="1"/>
    <col min="2564" max="2567" width="6.85546875" style="22" bestFit="1" customWidth="1"/>
    <col min="2568" max="2576" width="7.7109375" style="22" bestFit="1" customWidth="1"/>
    <col min="2577" max="2580" width="5.7109375" style="22" bestFit="1" customWidth="1"/>
    <col min="2581" max="2581" width="6.5703125" style="22" customWidth="1"/>
    <col min="2582" max="2582" width="6.5703125" style="22" bestFit="1" customWidth="1"/>
    <col min="2583" max="2584" width="7.7109375" style="22" bestFit="1" customWidth="1"/>
    <col min="2585" max="2586" width="11.42578125" style="22"/>
    <col min="2587" max="2587" width="16.5703125" style="22" bestFit="1" customWidth="1"/>
    <col min="2588" max="2805" width="11.42578125" style="22"/>
    <col min="2806" max="2806" width="3.42578125" style="22" customWidth="1"/>
    <col min="2807" max="2807" width="39.5703125" style="22" bestFit="1" customWidth="1"/>
    <col min="2808" max="2817" width="0" style="22" hidden="1" customWidth="1"/>
    <col min="2818" max="2819" width="5.7109375" style="22" bestFit="1" customWidth="1"/>
    <col min="2820" max="2823" width="6.85546875" style="22" bestFit="1" customWidth="1"/>
    <col min="2824" max="2832" width="7.7109375" style="22" bestFit="1" customWidth="1"/>
    <col min="2833" max="2836" width="5.7109375" style="22" bestFit="1" customWidth="1"/>
    <col min="2837" max="2837" width="6.5703125" style="22" customWidth="1"/>
    <col min="2838" max="2838" width="6.5703125" style="22" bestFit="1" customWidth="1"/>
    <col min="2839" max="2840" width="7.7109375" style="22" bestFit="1" customWidth="1"/>
    <col min="2841" max="2842" width="11.42578125" style="22"/>
    <col min="2843" max="2843" width="16.5703125" style="22" bestFit="1" customWidth="1"/>
    <col min="2844" max="3061" width="11.42578125" style="22"/>
    <col min="3062" max="3062" width="3.42578125" style="22" customWidth="1"/>
    <col min="3063" max="3063" width="39.5703125" style="22" bestFit="1" customWidth="1"/>
    <col min="3064" max="3073" width="0" style="22" hidden="1" customWidth="1"/>
    <col min="3074" max="3075" width="5.7109375" style="22" bestFit="1" customWidth="1"/>
    <col min="3076" max="3079" width="6.85546875" style="22" bestFit="1" customWidth="1"/>
    <col min="3080" max="3088" width="7.7109375" style="22" bestFit="1" customWidth="1"/>
    <col min="3089" max="3092" width="5.7109375" style="22" bestFit="1" customWidth="1"/>
    <col min="3093" max="3093" width="6.5703125" style="22" customWidth="1"/>
    <col min="3094" max="3094" width="6.5703125" style="22" bestFit="1" customWidth="1"/>
    <col min="3095" max="3096" width="7.7109375" style="22" bestFit="1" customWidth="1"/>
    <col min="3097" max="3098" width="11.42578125" style="22"/>
    <col min="3099" max="3099" width="16.5703125" style="22" bestFit="1" customWidth="1"/>
    <col min="3100" max="3317" width="11.42578125" style="22"/>
    <col min="3318" max="3318" width="3.42578125" style="22" customWidth="1"/>
    <col min="3319" max="3319" width="39.5703125" style="22" bestFit="1" customWidth="1"/>
    <col min="3320" max="3329" width="0" style="22" hidden="1" customWidth="1"/>
    <col min="3330" max="3331" width="5.7109375" style="22" bestFit="1" customWidth="1"/>
    <col min="3332" max="3335" width="6.85546875" style="22" bestFit="1" customWidth="1"/>
    <col min="3336" max="3344" width="7.7109375" style="22" bestFit="1" customWidth="1"/>
    <col min="3345" max="3348" width="5.7109375" style="22" bestFit="1" customWidth="1"/>
    <col min="3349" max="3349" width="6.5703125" style="22" customWidth="1"/>
    <col min="3350" max="3350" width="6.5703125" style="22" bestFit="1" customWidth="1"/>
    <col min="3351" max="3352" width="7.7109375" style="22" bestFit="1" customWidth="1"/>
    <col min="3353" max="3354" width="11.42578125" style="22"/>
    <col min="3355" max="3355" width="16.5703125" style="22" bestFit="1" customWidth="1"/>
    <col min="3356" max="3573" width="11.42578125" style="22"/>
    <col min="3574" max="3574" width="3.42578125" style="22" customWidth="1"/>
    <col min="3575" max="3575" width="39.5703125" style="22" bestFit="1" customWidth="1"/>
    <col min="3576" max="3585" width="0" style="22" hidden="1" customWidth="1"/>
    <col min="3586" max="3587" width="5.7109375" style="22" bestFit="1" customWidth="1"/>
    <col min="3588" max="3591" width="6.85546875" style="22" bestFit="1" customWidth="1"/>
    <col min="3592" max="3600" width="7.7109375" style="22" bestFit="1" customWidth="1"/>
    <col min="3601" max="3604" width="5.7109375" style="22" bestFit="1" customWidth="1"/>
    <col min="3605" max="3605" width="6.5703125" style="22" customWidth="1"/>
    <col min="3606" max="3606" width="6.5703125" style="22" bestFit="1" customWidth="1"/>
    <col min="3607" max="3608" width="7.7109375" style="22" bestFit="1" customWidth="1"/>
    <col min="3609" max="3610" width="11.42578125" style="22"/>
    <col min="3611" max="3611" width="16.5703125" style="22" bestFit="1" customWidth="1"/>
    <col min="3612" max="3829" width="11.42578125" style="22"/>
    <col min="3830" max="3830" width="3.42578125" style="22" customWidth="1"/>
    <col min="3831" max="3831" width="39.5703125" style="22" bestFit="1" customWidth="1"/>
    <col min="3832" max="3841" width="0" style="22" hidden="1" customWidth="1"/>
    <col min="3842" max="3843" width="5.7109375" style="22" bestFit="1" customWidth="1"/>
    <col min="3844" max="3847" width="6.85546875" style="22" bestFit="1" customWidth="1"/>
    <col min="3848" max="3856" width="7.7109375" style="22" bestFit="1" customWidth="1"/>
    <col min="3857" max="3860" width="5.7109375" style="22" bestFit="1" customWidth="1"/>
    <col min="3861" max="3861" width="6.5703125" style="22" customWidth="1"/>
    <col min="3862" max="3862" width="6.5703125" style="22" bestFit="1" customWidth="1"/>
    <col min="3863" max="3864" width="7.7109375" style="22" bestFit="1" customWidth="1"/>
    <col min="3865" max="3866" width="11.42578125" style="22"/>
    <col min="3867" max="3867" width="16.5703125" style="22" bestFit="1" customWidth="1"/>
    <col min="3868" max="4085" width="11.42578125" style="22"/>
    <col min="4086" max="4086" width="3.42578125" style="22" customWidth="1"/>
    <col min="4087" max="4087" width="39.5703125" style="22" bestFit="1" customWidth="1"/>
    <col min="4088" max="4097" width="0" style="22" hidden="1" customWidth="1"/>
    <col min="4098" max="4099" width="5.7109375" style="22" bestFit="1" customWidth="1"/>
    <col min="4100" max="4103" width="6.85546875" style="22" bestFit="1" customWidth="1"/>
    <col min="4104" max="4112" width="7.7109375" style="22" bestFit="1" customWidth="1"/>
    <col min="4113" max="4116" width="5.7109375" style="22" bestFit="1" customWidth="1"/>
    <col min="4117" max="4117" width="6.5703125" style="22" customWidth="1"/>
    <col min="4118" max="4118" width="6.5703125" style="22" bestFit="1" customWidth="1"/>
    <col min="4119" max="4120" width="7.7109375" style="22" bestFit="1" customWidth="1"/>
    <col min="4121" max="4122" width="11.42578125" style="22"/>
    <col min="4123" max="4123" width="16.5703125" style="22" bestFit="1" customWidth="1"/>
    <col min="4124" max="4341" width="11.42578125" style="22"/>
    <col min="4342" max="4342" width="3.42578125" style="22" customWidth="1"/>
    <col min="4343" max="4343" width="39.5703125" style="22" bestFit="1" customWidth="1"/>
    <col min="4344" max="4353" width="0" style="22" hidden="1" customWidth="1"/>
    <col min="4354" max="4355" width="5.7109375" style="22" bestFit="1" customWidth="1"/>
    <col min="4356" max="4359" width="6.85546875" style="22" bestFit="1" customWidth="1"/>
    <col min="4360" max="4368" width="7.7109375" style="22" bestFit="1" customWidth="1"/>
    <col min="4369" max="4372" width="5.7109375" style="22" bestFit="1" customWidth="1"/>
    <col min="4373" max="4373" width="6.5703125" style="22" customWidth="1"/>
    <col min="4374" max="4374" width="6.5703125" style="22" bestFit="1" customWidth="1"/>
    <col min="4375" max="4376" width="7.7109375" style="22" bestFit="1" customWidth="1"/>
    <col min="4377" max="4378" width="11.42578125" style="22"/>
    <col min="4379" max="4379" width="16.5703125" style="22" bestFit="1" customWidth="1"/>
    <col min="4380" max="4597" width="11.42578125" style="22"/>
    <col min="4598" max="4598" width="3.42578125" style="22" customWidth="1"/>
    <col min="4599" max="4599" width="39.5703125" style="22" bestFit="1" customWidth="1"/>
    <col min="4600" max="4609" width="0" style="22" hidden="1" customWidth="1"/>
    <col min="4610" max="4611" width="5.7109375" style="22" bestFit="1" customWidth="1"/>
    <col min="4612" max="4615" width="6.85546875" style="22" bestFit="1" customWidth="1"/>
    <col min="4616" max="4624" width="7.7109375" style="22" bestFit="1" customWidth="1"/>
    <col min="4625" max="4628" width="5.7109375" style="22" bestFit="1" customWidth="1"/>
    <col min="4629" max="4629" width="6.5703125" style="22" customWidth="1"/>
    <col min="4630" max="4630" width="6.5703125" style="22" bestFit="1" customWidth="1"/>
    <col min="4631" max="4632" width="7.7109375" style="22" bestFit="1" customWidth="1"/>
    <col min="4633" max="4634" width="11.42578125" style="22"/>
    <col min="4635" max="4635" width="16.5703125" style="22" bestFit="1" customWidth="1"/>
    <col min="4636" max="4853" width="11.42578125" style="22"/>
    <col min="4854" max="4854" width="3.42578125" style="22" customWidth="1"/>
    <col min="4855" max="4855" width="39.5703125" style="22" bestFit="1" customWidth="1"/>
    <col min="4856" max="4865" width="0" style="22" hidden="1" customWidth="1"/>
    <col min="4866" max="4867" width="5.7109375" style="22" bestFit="1" customWidth="1"/>
    <col min="4868" max="4871" width="6.85546875" style="22" bestFit="1" customWidth="1"/>
    <col min="4872" max="4880" width="7.7109375" style="22" bestFit="1" customWidth="1"/>
    <col min="4881" max="4884" width="5.7109375" style="22" bestFit="1" customWidth="1"/>
    <col min="4885" max="4885" width="6.5703125" style="22" customWidth="1"/>
    <col min="4886" max="4886" width="6.5703125" style="22" bestFit="1" customWidth="1"/>
    <col min="4887" max="4888" width="7.7109375" style="22" bestFit="1" customWidth="1"/>
    <col min="4889" max="4890" width="11.42578125" style="22"/>
    <col min="4891" max="4891" width="16.5703125" style="22" bestFit="1" customWidth="1"/>
    <col min="4892" max="5109" width="11.42578125" style="22"/>
    <col min="5110" max="5110" width="3.42578125" style="22" customWidth="1"/>
    <col min="5111" max="5111" width="39.5703125" style="22" bestFit="1" customWidth="1"/>
    <col min="5112" max="5121" width="0" style="22" hidden="1" customWidth="1"/>
    <col min="5122" max="5123" width="5.7109375" style="22" bestFit="1" customWidth="1"/>
    <col min="5124" max="5127" width="6.85546875" style="22" bestFit="1" customWidth="1"/>
    <col min="5128" max="5136" width="7.7109375" style="22" bestFit="1" customWidth="1"/>
    <col min="5137" max="5140" width="5.7109375" style="22" bestFit="1" customWidth="1"/>
    <col min="5141" max="5141" width="6.5703125" style="22" customWidth="1"/>
    <col min="5142" max="5142" width="6.5703125" style="22" bestFit="1" customWidth="1"/>
    <col min="5143" max="5144" width="7.7109375" style="22" bestFit="1" customWidth="1"/>
    <col min="5145" max="5146" width="11.42578125" style="22"/>
    <col min="5147" max="5147" width="16.5703125" style="22" bestFit="1" customWidth="1"/>
    <col min="5148" max="5365" width="11.42578125" style="22"/>
    <col min="5366" max="5366" width="3.42578125" style="22" customWidth="1"/>
    <col min="5367" max="5367" width="39.5703125" style="22" bestFit="1" customWidth="1"/>
    <col min="5368" max="5377" width="0" style="22" hidden="1" customWidth="1"/>
    <col min="5378" max="5379" width="5.7109375" style="22" bestFit="1" customWidth="1"/>
    <col min="5380" max="5383" width="6.85546875" style="22" bestFit="1" customWidth="1"/>
    <col min="5384" max="5392" width="7.7109375" style="22" bestFit="1" customWidth="1"/>
    <col min="5393" max="5396" width="5.7109375" style="22" bestFit="1" customWidth="1"/>
    <col min="5397" max="5397" width="6.5703125" style="22" customWidth="1"/>
    <col min="5398" max="5398" width="6.5703125" style="22" bestFit="1" customWidth="1"/>
    <col min="5399" max="5400" width="7.7109375" style="22" bestFit="1" customWidth="1"/>
    <col min="5401" max="5402" width="11.42578125" style="22"/>
    <col min="5403" max="5403" width="16.5703125" style="22" bestFit="1" customWidth="1"/>
    <col min="5404" max="5621" width="11.42578125" style="22"/>
    <col min="5622" max="5622" width="3.42578125" style="22" customWidth="1"/>
    <col min="5623" max="5623" width="39.5703125" style="22" bestFit="1" customWidth="1"/>
    <col min="5624" max="5633" width="0" style="22" hidden="1" customWidth="1"/>
    <col min="5634" max="5635" width="5.7109375" style="22" bestFit="1" customWidth="1"/>
    <col min="5636" max="5639" width="6.85546875" style="22" bestFit="1" customWidth="1"/>
    <col min="5640" max="5648" width="7.7109375" style="22" bestFit="1" customWidth="1"/>
    <col min="5649" max="5652" width="5.7109375" style="22" bestFit="1" customWidth="1"/>
    <col min="5653" max="5653" width="6.5703125" style="22" customWidth="1"/>
    <col min="5654" max="5654" width="6.5703125" style="22" bestFit="1" customWidth="1"/>
    <col min="5655" max="5656" width="7.7109375" style="22" bestFit="1" customWidth="1"/>
    <col min="5657" max="5658" width="11.42578125" style="22"/>
    <col min="5659" max="5659" width="16.5703125" style="22" bestFit="1" customWidth="1"/>
    <col min="5660" max="5877" width="11.42578125" style="22"/>
    <col min="5878" max="5878" width="3.42578125" style="22" customWidth="1"/>
    <col min="5879" max="5879" width="39.5703125" style="22" bestFit="1" customWidth="1"/>
    <col min="5880" max="5889" width="0" style="22" hidden="1" customWidth="1"/>
    <col min="5890" max="5891" width="5.7109375" style="22" bestFit="1" customWidth="1"/>
    <col min="5892" max="5895" width="6.85546875" style="22" bestFit="1" customWidth="1"/>
    <col min="5896" max="5904" width="7.7109375" style="22" bestFit="1" customWidth="1"/>
    <col min="5905" max="5908" width="5.7109375" style="22" bestFit="1" customWidth="1"/>
    <col min="5909" max="5909" width="6.5703125" style="22" customWidth="1"/>
    <col min="5910" max="5910" width="6.5703125" style="22" bestFit="1" customWidth="1"/>
    <col min="5911" max="5912" width="7.7109375" style="22" bestFit="1" customWidth="1"/>
    <col min="5913" max="5914" width="11.42578125" style="22"/>
    <col min="5915" max="5915" width="16.5703125" style="22" bestFit="1" customWidth="1"/>
    <col min="5916" max="6133" width="11.42578125" style="22"/>
    <col min="6134" max="6134" width="3.42578125" style="22" customWidth="1"/>
    <col min="6135" max="6135" width="39.5703125" style="22" bestFit="1" customWidth="1"/>
    <col min="6136" max="6145" width="0" style="22" hidden="1" customWidth="1"/>
    <col min="6146" max="6147" width="5.7109375" style="22" bestFit="1" customWidth="1"/>
    <col min="6148" max="6151" width="6.85546875" style="22" bestFit="1" customWidth="1"/>
    <col min="6152" max="6160" width="7.7109375" style="22" bestFit="1" customWidth="1"/>
    <col min="6161" max="6164" width="5.7109375" style="22" bestFit="1" customWidth="1"/>
    <col min="6165" max="6165" width="6.5703125" style="22" customWidth="1"/>
    <col min="6166" max="6166" width="6.5703125" style="22" bestFit="1" customWidth="1"/>
    <col min="6167" max="6168" width="7.7109375" style="22" bestFit="1" customWidth="1"/>
    <col min="6169" max="6170" width="11.42578125" style="22"/>
    <col min="6171" max="6171" width="16.5703125" style="22" bestFit="1" customWidth="1"/>
    <col min="6172" max="6389" width="11.42578125" style="22"/>
    <col min="6390" max="6390" width="3.42578125" style="22" customWidth="1"/>
    <col min="6391" max="6391" width="39.5703125" style="22" bestFit="1" customWidth="1"/>
    <col min="6392" max="6401" width="0" style="22" hidden="1" customWidth="1"/>
    <col min="6402" max="6403" width="5.7109375" style="22" bestFit="1" customWidth="1"/>
    <col min="6404" max="6407" width="6.85546875" style="22" bestFit="1" customWidth="1"/>
    <col min="6408" max="6416" width="7.7109375" style="22" bestFit="1" customWidth="1"/>
    <col min="6417" max="6420" width="5.7109375" style="22" bestFit="1" customWidth="1"/>
    <col min="6421" max="6421" width="6.5703125" style="22" customWidth="1"/>
    <col min="6422" max="6422" width="6.5703125" style="22" bestFit="1" customWidth="1"/>
    <col min="6423" max="6424" width="7.7109375" style="22" bestFit="1" customWidth="1"/>
    <col min="6425" max="6426" width="11.42578125" style="22"/>
    <col min="6427" max="6427" width="16.5703125" style="22" bestFit="1" customWidth="1"/>
    <col min="6428" max="6645" width="11.42578125" style="22"/>
    <col min="6646" max="6646" width="3.42578125" style="22" customWidth="1"/>
    <col min="6647" max="6647" width="39.5703125" style="22" bestFit="1" customWidth="1"/>
    <col min="6648" max="6657" width="0" style="22" hidden="1" customWidth="1"/>
    <col min="6658" max="6659" width="5.7109375" style="22" bestFit="1" customWidth="1"/>
    <col min="6660" max="6663" width="6.85546875" style="22" bestFit="1" customWidth="1"/>
    <col min="6664" max="6672" width="7.7109375" style="22" bestFit="1" customWidth="1"/>
    <col min="6673" max="6676" width="5.7109375" style="22" bestFit="1" customWidth="1"/>
    <col min="6677" max="6677" width="6.5703125" style="22" customWidth="1"/>
    <col min="6678" max="6678" width="6.5703125" style="22" bestFit="1" customWidth="1"/>
    <col min="6679" max="6680" width="7.7109375" style="22" bestFit="1" customWidth="1"/>
    <col min="6681" max="6682" width="11.42578125" style="22"/>
    <col min="6683" max="6683" width="16.5703125" style="22" bestFit="1" customWidth="1"/>
    <col min="6684" max="6901" width="11.42578125" style="22"/>
    <col min="6902" max="6902" width="3.42578125" style="22" customWidth="1"/>
    <col min="6903" max="6903" width="39.5703125" style="22" bestFit="1" customWidth="1"/>
    <col min="6904" max="6913" width="0" style="22" hidden="1" customWidth="1"/>
    <col min="6914" max="6915" width="5.7109375" style="22" bestFit="1" customWidth="1"/>
    <col min="6916" max="6919" width="6.85546875" style="22" bestFit="1" customWidth="1"/>
    <col min="6920" max="6928" width="7.7109375" style="22" bestFit="1" customWidth="1"/>
    <col min="6929" max="6932" width="5.7109375" style="22" bestFit="1" customWidth="1"/>
    <col min="6933" max="6933" width="6.5703125" style="22" customWidth="1"/>
    <col min="6934" max="6934" width="6.5703125" style="22" bestFit="1" customWidth="1"/>
    <col min="6935" max="6936" width="7.7109375" style="22" bestFit="1" customWidth="1"/>
    <col min="6937" max="6938" width="11.42578125" style="22"/>
    <col min="6939" max="6939" width="16.5703125" style="22" bestFit="1" customWidth="1"/>
    <col min="6940" max="7157" width="11.42578125" style="22"/>
    <col min="7158" max="7158" width="3.42578125" style="22" customWidth="1"/>
    <col min="7159" max="7159" width="39.5703125" style="22" bestFit="1" customWidth="1"/>
    <col min="7160" max="7169" width="0" style="22" hidden="1" customWidth="1"/>
    <col min="7170" max="7171" width="5.7109375" style="22" bestFit="1" customWidth="1"/>
    <col min="7172" max="7175" width="6.85546875" style="22" bestFit="1" customWidth="1"/>
    <col min="7176" max="7184" width="7.7109375" style="22" bestFit="1" customWidth="1"/>
    <col min="7185" max="7188" width="5.7109375" style="22" bestFit="1" customWidth="1"/>
    <col min="7189" max="7189" width="6.5703125" style="22" customWidth="1"/>
    <col min="7190" max="7190" width="6.5703125" style="22" bestFit="1" customWidth="1"/>
    <col min="7191" max="7192" width="7.7109375" style="22" bestFit="1" customWidth="1"/>
    <col min="7193" max="7194" width="11.42578125" style="22"/>
    <col min="7195" max="7195" width="16.5703125" style="22" bestFit="1" customWidth="1"/>
    <col min="7196" max="7413" width="11.42578125" style="22"/>
    <col min="7414" max="7414" width="3.42578125" style="22" customWidth="1"/>
    <col min="7415" max="7415" width="39.5703125" style="22" bestFit="1" customWidth="1"/>
    <col min="7416" max="7425" width="0" style="22" hidden="1" customWidth="1"/>
    <col min="7426" max="7427" width="5.7109375" style="22" bestFit="1" customWidth="1"/>
    <col min="7428" max="7431" width="6.85546875" style="22" bestFit="1" customWidth="1"/>
    <col min="7432" max="7440" width="7.7109375" style="22" bestFit="1" customWidth="1"/>
    <col min="7441" max="7444" width="5.7109375" style="22" bestFit="1" customWidth="1"/>
    <col min="7445" max="7445" width="6.5703125" style="22" customWidth="1"/>
    <col min="7446" max="7446" width="6.5703125" style="22" bestFit="1" customWidth="1"/>
    <col min="7447" max="7448" width="7.7109375" style="22" bestFit="1" customWidth="1"/>
    <col min="7449" max="7450" width="11.42578125" style="22"/>
    <col min="7451" max="7451" width="16.5703125" style="22" bestFit="1" customWidth="1"/>
    <col min="7452" max="7669" width="11.42578125" style="22"/>
    <col min="7670" max="7670" width="3.42578125" style="22" customWidth="1"/>
    <col min="7671" max="7671" width="39.5703125" style="22" bestFit="1" customWidth="1"/>
    <col min="7672" max="7681" width="0" style="22" hidden="1" customWidth="1"/>
    <col min="7682" max="7683" width="5.7109375" style="22" bestFit="1" customWidth="1"/>
    <col min="7684" max="7687" width="6.85546875" style="22" bestFit="1" customWidth="1"/>
    <col min="7688" max="7696" width="7.7109375" style="22" bestFit="1" customWidth="1"/>
    <col min="7697" max="7700" width="5.7109375" style="22" bestFit="1" customWidth="1"/>
    <col min="7701" max="7701" width="6.5703125" style="22" customWidth="1"/>
    <col min="7702" max="7702" width="6.5703125" style="22" bestFit="1" customWidth="1"/>
    <col min="7703" max="7704" width="7.7109375" style="22" bestFit="1" customWidth="1"/>
    <col min="7705" max="7706" width="11.42578125" style="22"/>
    <col min="7707" max="7707" width="16.5703125" style="22" bestFit="1" customWidth="1"/>
    <col min="7708" max="7925" width="11.42578125" style="22"/>
    <col min="7926" max="7926" width="3.42578125" style="22" customWidth="1"/>
    <col min="7927" max="7927" width="39.5703125" style="22" bestFit="1" customWidth="1"/>
    <col min="7928" max="7937" width="0" style="22" hidden="1" customWidth="1"/>
    <col min="7938" max="7939" width="5.7109375" style="22" bestFit="1" customWidth="1"/>
    <col min="7940" max="7943" width="6.85546875" style="22" bestFit="1" customWidth="1"/>
    <col min="7944" max="7952" width="7.7109375" style="22" bestFit="1" customWidth="1"/>
    <col min="7953" max="7956" width="5.7109375" style="22" bestFit="1" customWidth="1"/>
    <col min="7957" max="7957" width="6.5703125" style="22" customWidth="1"/>
    <col min="7958" max="7958" width="6.5703125" style="22" bestFit="1" customWidth="1"/>
    <col min="7959" max="7960" width="7.7109375" style="22" bestFit="1" customWidth="1"/>
    <col min="7961" max="7962" width="11.42578125" style="22"/>
    <col min="7963" max="7963" width="16.5703125" style="22" bestFit="1" customWidth="1"/>
    <col min="7964" max="8181" width="11.42578125" style="22"/>
    <col min="8182" max="8182" width="3.42578125" style="22" customWidth="1"/>
    <col min="8183" max="8183" width="39.5703125" style="22" bestFit="1" customWidth="1"/>
    <col min="8184" max="8193" width="0" style="22" hidden="1" customWidth="1"/>
    <col min="8194" max="8195" width="5.7109375" style="22" bestFit="1" customWidth="1"/>
    <col min="8196" max="8199" width="6.85546875" style="22" bestFit="1" customWidth="1"/>
    <col min="8200" max="8208" width="7.7109375" style="22" bestFit="1" customWidth="1"/>
    <col min="8209" max="8212" width="5.7109375" style="22" bestFit="1" customWidth="1"/>
    <col min="8213" max="8213" width="6.5703125" style="22" customWidth="1"/>
    <col min="8214" max="8214" width="6.5703125" style="22" bestFit="1" customWidth="1"/>
    <col min="8215" max="8216" width="7.7109375" style="22" bestFit="1" customWidth="1"/>
    <col min="8217" max="8218" width="11.42578125" style="22"/>
    <col min="8219" max="8219" width="16.5703125" style="22" bestFit="1" customWidth="1"/>
    <col min="8220" max="8437" width="11.42578125" style="22"/>
    <col min="8438" max="8438" width="3.42578125" style="22" customWidth="1"/>
    <col min="8439" max="8439" width="39.5703125" style="22" bestFit="1" customWidth="1"/>
    <col min="8440" max="8449" width="0" style="22" hidden="1" customWidth="1"/>
    <col min="8450" max="8451" width="5.7109375" style="22" bestFit="1" customWidth="1"/>
    <col min="8452" max="8455" width="6.85546875" style="22" bestFit="1" customWidth="1"/>
    <col min="8456" max="8464" width="7.7109375" style="22" bestFit="1" customWidth="1"/>
    <col min="8465" max="8468" width="5.7109375" style="22" bestFit="1" customWidth="1"/>
    <col min="8469" max="8469" width="6.5703125" style="22" customWidth="1"/>
    <col min="8470" max="8470" width="6.5703125" style="22" bestFit="1" customWidth="1"/>
    <col min="8471" max="8472" width="7.7109375" style="22" bestFit="1" customWidth="1"/>
    <col min="8473" max="8474" width="11.42578125" style="22"/>
    <col min="8475" max="8475" width="16.5703125" style="22" bestFit="1" customWidth="1"/>
    <col min="8476" max="8693" width="11.42578125" style="22"/>
    <col min="8694" max="8694" width="3.42578125" style="22" customWidth="1"/>
    <col min="8695" max="8695" width="39.5703125" style="22" bestFit="1" customWidth="1"/>
    <col min="8696" max="8705" width="0" style="22" hidden="1" customWidth="1"/>
    <col min="8706" max="8707" width="5.7109375" style="22" bestFit="1" customWidth="1"/>
    <col min="8708" max="8711" width="6.85546875" style="22" bestFit="1" customWidth="1"/>
    <col min="8712" max="8720" width="7.7109375" style="22" bestFit="1" customWidth="1"/>
    <col min="8721" max="8724" width="5.7109375" style="22" bestFit="1" customWidth="1"/>
    <col min="8725" max="8725" width="6.5703125" style="22" customWidth="1"/>
    <col min="8726" max="8726" width="6.5703125" style="22" bestFit="1" customWidth="1"/>
    <col min="8727" max="8728" width="7.7109375" style="22" bestFit="1" customWidth="1"/>
    <col min="8729" max="8730" width="11.42578125" style="22"/>
    <col min="8731" max="8731" width="16.5703125" style="22" bestFit="1" customWidth="1"/>
    <col min="8732" max="8949" width="11.42578125" style="22"/>
    <col min="8950" max="8950" width="3.42578125" style="22" customWidth="1"/>
    <col min="8951" max="8951" width="39.5703125" style="22" bestFit="1" customWidth="1"/>
    <col min="8952" max="8961" width="0" style="22" hidden="1" customWidth="1"/>
    <col min="8962" max="8963" width="5.7109375" style="22" bestFit="1" customWidth="1"/>
    <col min="8964" max="8967" width="6.85546875" style="22" bestFit="1" customWidth="1"/>
    <col min="8968" max="8976" width="7.7109375" style="22" bestFit="1" customWidth="1"/>
    <col min="8977" max="8980" width="5.7109375" style="22" bestFit="1" customWidth="1"/>
    <col min="8981" max="8981" width="6.5703125" style="22" customWidth="1"/>
    <col min="8982" max="8982" width="6.5703125" style="22" bestFit="1" customWidth="1"/>
    <col min="8983" max="8984" width="7.7109375" style="22" bestFit="1" customWidth="1"/>
    <col min="8985" max="8986" width="11.42578125" style="22"/>
    <col min="8987" max="8987" width="16.5703125" style="22" bestFit="1" customWidth="1"/>
    <col min="8988" max="9205" width="11.42578125" style="22"/>
    <col min="9206" max="9206" width="3.42578125" style="22" customWidth="1"/>
    <col min="9207" max="9207" width="39.5703125" style="22" bestFit="1" customWidth="1"/>
    <col min="9208" max="9217" width="0" style="22" hidden="1" customWidth="1"/>
    <col min="9218" max="9219" width="5.7109375" style="22" bestFit="1" customWidth="1"/>
    <col min="9220" max="9223" width="6.85546875" style="22" bestFit="1" customWidth="1"/>
    <col min="9224" max="9232" width="7.7109375" style="22" bestFit="1" customWidth="1"/>
    <col min="9233" max="9236" width="5.7109375" style="22" bestFit="1" customWidth="1"/>
    <col min="9237" max="9237" width="6.5703125" style="22" customWidth="1"/>
    <col min="9238" max="9238" width="6.5703125" style="22" bestFit="1" customWidth="1"/>
    <col min="9239" max="9240" width="7.7109375" style="22" bestFit="1" customWidth="1"/>
    <col min="9241" max="9242" width="11.42578125" style="22"/>
    <col min="9243" max="9243" width="16.5703125" style="22" bestFit="1" customWidth="1"/>
    <col min="9244" max="9461" width="11.42578125" style="22"/>
    <col min="9462" max="9462" width="3.42578125" style="22" customWidth="1"/>
    <col min="9463" max="9463" width="39.5703125" style="22" bestFit="1" customWidth="1"/>
    <col min="9464" max="9473" width="0" style="22" hidden="1" customWidth="1"/>
    <col min="9474" max="9475" width="5.7109375" style="22" bestFit="1" customWidth="1"/>
    <col min="9476" max="9479" width="6.85546875" style="22" bestFit="1" customWidth="1"/>
    <col min="9480" max="9488" width="7.7109375" style="22" bestFit="1" customWidth="1"/>
    <col min="9489" max="9492" width="5.7109375" style="22" bestFit="1" customWidth="1"/>
    <col min="9493" max="9493" width="6.5703125" style="22" customWidth="1"/>
    <col min="9494" max="9494" width="6.5703125" style="22" bestFit="1" customWidth="1"/>
    <col min="9495" max="9496" width="7.7109375" style="22" bestFit="1" customWidth="1"/>
    <col min="9497" max="9498" width="11.42578125" style="22"/>
    <col min="9499" max="9499" width="16.5703125" style="22" bestFit="1" customWidth="1"/>
    <col min="9500" max="9717" width="11.42578125" style="22"/>
    <col min="9718" max="9718" width="3.42578125" style="22" customWidth="1"/>
    <col min="9719" max="9719" width="39.5703125" style="22" bestFit="1" customWidth="1"/>
    <col min="9720" max="9729" width="0" style="22" hidden="1" customWidth="1"/>
    <col min="9730" max="9731" width="5.7109375" style="22" bestFit="1" customWidth="1"/>
    <col min="9732" max="9735" width="6.85546875" style="22" bestFit="1" customWidth="1"/>
    <col min="9736" max="9744" width="7.7109375" style="22" bestFit="1" customWidth="1"/>
    <col min="9745" max="9748" width="5.7109375" style="22" bestFit="1" customWidth="1"/>
    <col min="9749" max="9749" width="6.5703125" style="22" customWidth="1"/>
    <col min="9750" max="9750" width="6.5703125" style="22" bestFit="1" customWidth="1"/>
    <col min="9751" max="9752" width="7.7109375" style="22" bestFit="1" customWidth="1"/>
    <col min="9753" max="9754" width="11.42578125" style="22"/>
    <col min="9755" max="9755" width="16.5703125" style="22" bestFit="1" customWidth="1"/>
    <col min="9756" max="9973" width="11.42578125" style="22"/>
    <col min="9974" max="9974" width="3.42578125" style="22" customWidth="1"/>
    <col min="9975" max="9975" width="39.5703125" style="22" bestFit="1" customWidth="1"/>
    <col min="9976" max="9985" width="0" style="22" hidden="1" customWidth="1"/>
    <col min="9986" max="9987" width="5.7109375" style="22" bestFit="1" customWidth="1"/>
    <col min="9988" max="9991" width="6.85546875" style="22" bestFit="1" customWidth="1"/>
    <col min="9992" max="10000" width="7.7109375" style="22" bestFit="1" customWidth="1"/>
    <col min="10001" max="10004" width="5.7109375" style="22" bestFit="1" customWidth="1"/>
    <col min="10005" max="10005" width="6.5703125" style="22" customWidth="1"/>
    <col min="10006" max="10006" width="6.5703125" style="22" bestFit="1" customWidth="1"/>
    <col min="10007" max="10008" width="7.7109375" style="22" bestFit="1" customWidth="1"/>
    <col min="10009" max="10010" width="11.42578125" style="22"/>
    <col min="10011" max="10011" width="16.5703125" style="22" bestFit="1" customWidth="1"/>
    <col min="10012" max="10229" width="11.42578125" style="22"/>
    <col min="10230" max="10230" width="3.42578125" style="22" customWidth="1"/>
    <col min="10231" max="10231" width="39.5703125" style="22" bestFit="1" customWidth="1"/>
    <col min="10232" max="10241" width="0" style="22" hidden="1" customWidth="1"/>
    <col min="10242" max="10243" width="5.7109375" style="22" bestFit="1" customWidth="1"/>
    <col min="10244" max="10247" width="6.85546875" style="22" bestFit="1" customWidth="1"/>
    <col min="10248" max="10256" width="7.7109375" style="22" bestFit="1" customWidth="1"/>
    <col min="10257" max="10260" width="5.7109375" style="22" bestFit="1" customWidth="1"/>
    <col min="10261" max="10261" width="6.5703125" style="22" customWidth="1"/>
    <col min="10262" max="10262" width="6.5703125" style="22" bestFit="1" customWidth="1"/>
    <col min="10263" max="10264" width="7.7109375" style="22" bestFit="1" customWidth="1"/>
    <col min="10265" max="10266" width="11.42578125" style="22"/>
    <col min="10267" max="10267" width="16.5703125" style="22" bestFit="1" customWidth="1"/>
    <col min="10268" max="10485" width="11.42578125" style="22"/>
    <col min="10486" max="10486" width="3.42578125" style="22" customWidth="1"/>
    <col min="10487" max="10487" width="39.5703125" style="22" bestFit="1" customWidth="1"/>
    <col min="10488" max="10497" width="0" style="22" hidden="1" customWidth="1"/>
    <col min="10498" max="10499" width="5.7109375" style="22" bestFit="1" customWidth="1"/>
    <col min="10500" max="10503" width="6.85546875" style="22" bestFit="1" customWidth="1"/>
    <col min="10504" max="10512" width="7.7109375" style="22" bestFit="1" customWidth="1"/>
    <col min="10513" max="10516" width="5.7109375" style="22" bestFit="1" customWidth="1"/>
    <col min="10517" max="10517" width="6.5703125" style="22" customWidth="1"/>
    <col min="10518" max="10518" width="6.5703125" style="22" bestFit="1" customWidth="1"/>
    <col min="10519" max="10520" width="7.7109375" style="22" bestFit="1" customWidth="1"/>
    <col min="10521" max="10522" width="11.42578125" style="22"/>
    <col min="10523" max="10523" width="16.5703125" style="22" bestFit="1" customWidth="1"/>
    <col min="10524" max="10741" width="11.42578125" style="22"/>
    <col min="10742" max="10742" width="3.42578125" style="22" customWidth="1"/>
    <col min="10743" max="10743" width="39.5703125" style="22" bestFit="1" customWidth="1"/>
    <col min="10744" max="10753" width="0" style="22" hidden="1" customWidth="1"/>
    <col min="10754" max="10755" width="5.7109375" style="22" bestFit="1" customWidth="1"/>
    <col min="10756" max="10759" width="6.85546875" style="22" bestFit="1" customWidth="1"/>
    <col min="10760" max="10768" width="7.7109375" style="22" bestFit="1" customWidth="1"/>
    <col min="10769" max="10772" width="5.7109375" style="22" bestFit="1" customWidth="1"/>
    <col min="10773" max="10773" width="6.5703125" style="22" customWidth="1"/>
    <col min="10774" max="10774" width="6.5703125" style="22" bestFit="1" customWidth="1"/>
    <col min="10775" max="10776" width="7.7109375" style="22" bestFit="1" customWidth="1"/>
    <col min="10777" max="10778" width="11.42578125" style="22"/>
    <col min="10779" max="10779" width="16.5703125" style="22" bestFit="1" customWidth="1"/>
    <col min="10780" max="10997" width="11.42578125" style="22"/>
    <col min="10998" max="10998" width="3.42578125" style="22" customWidth="1"/>
    <col min="10999" max="10999" width="39.5703125" style="22" bestFit="1" customWidth="1"/>
    <col min="11000" max="11009" width="0" style="22" hidden="1" customWidth="1"/>
    <col min="11010" max="11011" width="5.7109375" style="22" bestFit="1" customWidth="1"/>
    <col min="11012" max="11015" width="6.85546875" style="22" bestFit="1" customWidth="1"/>
    <col min="11016" max="11024" width="7.7109375" style="22" bestFit="1" customWidth="1"/>
    <col min="11025" max="11028" width="5.7109375" style="22" bestFit="1" customWidth="1"/>
    <col min="11029" max="11029" width="6.5703125" style="22" customWidth="1"/>
    <col min="11030" max="11030" width="6.5703125" style="22" bestFit="1" customWidth="1"/>
    <col min="11031" max="11032" width="7.7109375" style="22" bestFit="1" customWidth="1"/>
    <col min="11033" max="11034" width="11.42578125" style="22"/>
    <col min="11035" max="11035" width="16.5703125" style="22" bestFit="1" customWidth="1"/>
    <col min="11036" max="11253" width="11.42578125" style="22"/>
    <col min="11254" max="11254" width="3.42578125" style="22" customWidth="1"/>
    <col min="11255" max="11255" width="39.5703125" style="22" bestFit="1" customWidth="1"/>
    <col min="11256" max="11265" width="0" style="22" hidden="1" customWidth="1"/>
    <col min="11266" max="11267" width="5.7109375" style="22" bestFit="1" customWidth="1"/>
    <col min="11268" max="11271" width="6.85546875" style="22" bestFit="1" customWidth="1"/>
    <col min="11272" max="11280" width="7.7109375" style="22" bestFit="1" customWidth="1"/>
    <col min="11281" max="11284" width="5.7109375" style="22" bestFit="1" customWidth="1"/>
    <col min="11285" max="11285" width="6.5703125" style="22" customWidth="1"/>
    <col min="11286" max="11286" width="6.5703125" style="22" bestFit="1" customWidth="1"/>
    <col min="11287" max="11288" width="7.7109375" style="22" bestFit="1" customWidth="1"/>
    <col min="11289" max="11290" width="11.42578125" style="22"/>
    <col min="11291" max="11291" width="16.5703125" style="22" bestFit="1" customWidth="1"/>
    <col min="11292" max="11509" width="11.42578125" style="22"/>
    <col min="11510" max="11510" width="3.42578125" style="22" customWidth="1"/>
    <col min="11511" max="11511" width="39.5703125" style="22" bestFit="1" customWidth="1"/>
    <col min="11512" max="11521" width="0" style="22" hidden="1" customWidth="1"/>
    <col min="11522" max="11523" width="5.7109375" style="22" bestFit="1" customWidth="1"/>
    <col min="11524" max="11527" width="6.85546875" style="22" bestFit="1" customWidth="1"/>
    <col min="11528" max="11536" width="7.7109375" style="22" bestFit="1" customWidth="1"/>
    <col min="11537" max="11540" width="5.7109375" style="22" bestFit="1" customWidth="1"/>
    <col min="11541" max="11541" width="6.5703125" style="22" customWidth="1"/>
    <col min="11542" max="11542" width="6.5703125" style="22" bestFit="1" customWidth="1"/>
    <col min="11543" max="11544" width="7.7109375" style="22" bestFit="1" customWidth="1"/>
    <col min="11545" max="11546" width="11.42578125" style="22"/>
    <col min="11547" max="11547" width="16.5703125" style="22" bestFit="1" customWidth="1"/>
    <col min="11548" max="11765" width="11.42578125" style="22"/>
    <col min="11766" max="11766" width="3.42578125" style="22" customWidth="1"/>
    <col min="11767" max="11767" width="39.5703125" style="22" bestFit="1" customWidth="1"/>
    <col min="11768" max="11777" width="0" style="22" hidden="1" customWidth="1"/>
    <col min="11778" max="11779" width="5.7109375" style="22" bestFit="1" customWidth="1"/>
    <col min="11780" max="11783" width="6.85546875" style="22" bestFit="1" customWidth="1"/>
    <col min="11784" max="11792" width="7.7109375" style="22" bestFit="1" customWidth="1"/>
    <col min="11793" max="11796" width="5.7109375" style="22" bestFit="1" customWidth="1"/>
    <col min="11797" max="11797" width="6.5703125" style="22" customWidth="1"/>
    <col min="11798" max="11798" width="6.5703125" style="22" bestFit="1" customWidth="1"/>
    <col min="11799" max="11800" width="7.7109375" style="22" bestFit="1" customWidth="1"/>
    <col min="11801" max="11802" width="11.42578125" style="22"/>
    <col min="11803" max="11803" width="16.5703125" style="22" bestFit="1" customWidth="1"/>
    <col min="11804" max="12021" width="11.42578125" style="22"/>
    <col min="12022" max="12022" width="3.42578125" style="22" customWidth="1"/>
    <col min="12023" max="12023" width="39.5703125" style="22" bestFit="1" customWidth="1"/>
    <col min="12024" max="12033" width="0" style="22" hidden="1" customWidth="1"/>
    <col min="12034" max="12035" width="5.7109375" style="22" bestFit="1" customWidth="1"/>
    <col min="12036" max="12039" width="6.85546875" style="22" bestFit="1" customWidth="1"/>
    <col min="12040" max="12048" width="7.7109375" style="22" bestFit="1" customWidth="1"/>
    <col min="12049" max="12052" width="5.7109375" style="22" bestFit="1" customWidth="1"/>
    <col min="12053" max="12053" width="6.5703125" style="22" customWidth="1"/>
    <col min="12054" max="12054" width="6.5703125" style="22" bestFit="1" customWidth="1"/>
    <col min="12055" max="12056" width="7.7109375" style="22" bestFit="1" customWidth="1"/>
    <col min="12057" max="12058" width="11.42578125" style="22"/>
    <col min="12059" max="12059" width="16.5703125" style="22" bestFit="1" customWidth="1"/>
    <col min="12060" max="12277" width="11.42578125" style="22"/>
    <col min="12278" max="12278" width="3.42578125" style="22" customWidth="1"/>
    <col min="12279" max="12279" width="39.5703125" style="22" bestFit="1" customWidth="1"/>
    <col min="12280" max="12289" width="0" style="22" hidden="1" customWidth="1"/>
    <col min="12290" max="12291" width="5.7109375" style="22" bestFit="1" customWidth="1"/>
    <col min="12292" max="12295" width="6.85546875" style="22" bestFit="1" customWidth="1"/>
    <col min="12296" max="12304" width="7.7109375" style="22" bestFit="1" customWidth="1"/>
    <col min="12305" max="12308" width="5.7109375" style="22" bestFit="1" customWidth="1"/>
    <col min="12309" max="12309" width="6.5703125" style="22" customWidth="1"/>
    <col min="12310" max="12310" width="6.5703125" style="22" bestFit="1" customWidth="1"/>
    <col min="12311" max="12312" width="7.7109375" style="22" bestFit="1" customWidth="1"/>
    <col min="12313" max="12314" width="11.42578125" style="22"/>
    <col min="12315" max="12315" width="16.5703125" style="22" bestFit="1" customWidth="1"/>
    <col min="12316" max="12533" width="11.42578125" style="22"/>
    <col min="12534" max="12534" width="3.42578125" style="22" customWidth="1"/>
    <col min="12535" max="12535" width="39.5703125" style="22" bestFit="1" customWidth="1"/>
    <col min="12536" max="12545" width="0" style="22" hidden="1" customWidth="1"/>
    <col min="12546" max="12547" width="5.7109375" style="22" bestFit="1" customWidth="1"/>
    <col min="12548" max="12551" width="6.85546875" style="22" bestFit="1" customWidth="1"/>
    <col min="12552" max="12560" width="7.7109375" style="22" bestFit="1" customWidth="1"/>
    <col min="12561" max="12564" width="5.7109375" style="22" bestFit="1" customWidth="1"/>
    <col min="12565" max="12565" width="6.5703125" style="22" customWidth="1"/>
    <col min="12566" max="12566" width="6.5703125" style="22" bestFit="1" customWidth="1"/>
    <col min="12567" max="12568" width="7.7109375" style="22" bestFit="1" customWidth="1"/>
    <col min="12569" max="12570" width="11.42578125" style="22"/>
    <col min="12571" max="12571" width="16.5703125" style="22" bestFit="1" customWidth="1"/>
    <col min="12572" max="12789" width="11.42578125" style="22"/>
    <col min="12790" max="12790" width="3.42578125" style="22" customWidth="1"/>
    <col min="12791" max="12791" width="39.5703125" style="22" bestFit="1" customWidth="1"/>
    <col min="12792" max="12801" width="0" style="22" hidden="1" customWidth="1"/>
    <col min="12802" max="12803" width="5.7109375" style="22" bestFit="1" customWidth="1"/>
    <col min="12804" max="12807" width="6.85546875" style="22" bestFit="1" customWidth="1"/>
    <col min="12808" max="12816" width="7.7109375" style="22" bestFit="1" customWidth="1"/>
    <col min="12817" max="12820" width="5.7109375" style="22" bestFit="1" customWidth="1"/>
    <col min="12821" max="12821" width="6.5703125" style="22" customWidth="1"/>
    <col min="12822" max="12822" width="6.5703125" style="22" bestFit="1" customWidth="1"/>
    <col min="12823" max="12824" width="7.7109375" style="22" bestFit="1" customWidth="1"/>
    <col min="12825" max="12826" width="11.42578125" style="22"/>
    <col min="12827" max="12827" width="16.5703125" style="22" bestFit="1" customWidth="1"/>
    <col min="12828" max="13045" width="11.42578125" style="22"/>
    <col min="13046" max="13046" width="3.42578125" style="22" customWidth="1"/>
    <col min="13047" max="13047" width="39.5703125" style="22" bestFit="1" customWidth="1"/>
    <col min="13048" max="13057" width="0" style="22" hidden="1" customWidth="1"/>
    <col min="13058" max="13059" width="5.7109375" style="22" bestFit="1" customWidth="1"/>
    <col min="13060" max="13063" width="6.85546875" style="22" bestFit="1" customWidth="1"/>
    <col min="13064" max="13072" width="7.7109375" style="22" bestFit="1" customWidth="1"/>
    <col min="13073" max="13076" width="5.7109375" style="22" bestFit="1" customWidth="1"/>
    <col min="13077" max="13077" width="6.5703125" style="22" customWidth="1"/>
    <col min="13078" max="13078" width="6.5703125" style="22" bestFit="1" customWidth="1"/>
    <col min="13079" max="13080" width="7.7109375" style="22" bestFit="1" customWidth="1"/>
    <col min="13081" max="13082" width="11.42578125" style="22"/>
    <col min="13083" max="13083" width="16.5703125" style="22" bestFit="1" customWidth="1"/>
    <col min="13084" max="13301" width="11.42578125" style="22"/>
    <col min="13302" max="13302" width="3.42578125" style="22" customWidth="1"/>
    <col min="13303" max="13303" width="39.5703125" style="22" bestFit="1" customWidth="1"/>
    <col min="13304" max="13313" width="0" style="22" hidden="1" customWidth="1"/>
    <col min="13314" max="13315" width="5.7109375" style="22" bestFit="1" customWidth="1"/>
    <col min="13316" max="13319" width="6.85546875" style="22" bestFit="1" customWidth="1"/>
    <col min="13320" max="13328" width="7.7109375" style="22" bestFit="1" customWidth="1"/>
    <col min="13329" max="13332" width="5.7109375" style="22" bestFit="1" customWidth="1"/>
    <col min="13333" max="13333" width="6.5703125" style="22" customWidth="1"/>
    <col min="13334" max="13334" width="6.5703125" style="22" bestFit="1" customWidth="1"/>
    <col min="13335" max="13336" width="7.7109375" style="22" bestFit="1" customWidth="1"/>
    <col min="13337" max="13338" width="11.42578125" style="22"/>
    <col min="13339" max="13339" width="16.5703125" style="22" bestFit="1" customWidth="1"/>
    <col min="13340" max="13557" width="11.42578125" style="22"/>
    <col min="13558" max="13558" width="3.42578125" style="22" customWidth="1"/>
    <col min="13559" max="13559" width="39.5703125" style="22" bestFit="1" customWidth="1"/>
    <col min="13560" max="13569" width="0" style="22" hidden="1" customWidth="1"/>
    <col min="13570" max="13571" width="5.7109375" style="22" bestFit="1" customWidth="1"/>
    <col min="13572" max="13575" width="6.85546875" style="22" bestFit="1" customWidth="1"/>
    <col min="13576" max="13584" width="7.7109375" style="22" bestFit="1" customWidth="1"/>
    <col min="13585" max="13588" width="5.7109375" style="22" bestFit="1" customWidth="1"/>
    <col min="13589" max="13589" width="6.5703125" style="22" customWidth="1"/>
    <col min="13590" max="13590" width="6.5703125" style="22" bestFit="1" customWidth="1"/>
    <col min="13591" max="13592" width="7.7109375" style="22" bestFit="1" customWidth="1"/>
    <col min="13593" max="13594" width="11.42578125" style="22"/>
    <col min="13595" max="13595" width="16.5703125" style="22" bestFit="1" customWidth="1"/>
    <col min="13596" max="13813" width="11.42578125" style="22"/>
    <col min="13814" max="13814" width="3.42578125" style="22" customWidth="1"/>
    <col min="13815" max="13815" width="39.5703125" style="22" bestFit="1" customWidth="1"/>
    <col min="13816" max="13825" width="0" style="22" hidden="1" customWidth="1"/>
    <col min="13826" max="13827" width="5.7109375" style="22" bestFit="1" customWidth="1"/>
    <col min="13828" max="13831" width="6.85546875" style="22" bestFit="1" customWidth="1"/>
    <col min="13832" max="13840" width="7.7109375" style="22" bestFit="1" customWidth="1"/>
    <col min="13841" max="13844" width="5.7109375" style="22" bestFit="1" customWidth="1"/>
    <col min="13845" max="13845" width="6.5703125" style="22" customWidth="1"/>
    <col min="13846" max="13846" width="6.5703125" style="22" bestFit="1" customWidth="1"/>
    <col min="13847" max="13848" width="7.7109375" style="22" bestFit="1" customWidth="1"/>
    <col min="13849" max="13850" width="11.42578125" style="22"/>
    <col min="13851" max="13851" width="16.5703125" style="22" bestFit="1" customWidth="1"/>
    <col min="13852" max="14069" width="11.42578125" style="22"/>
    <col min="14070" max="14070" width="3.42578125" style="22" customWidth="1"/>
    <col min="14071" max="14071" width="39.5703125" style="22" bestFit="1" customWidth="1"/>
    <col min="14072" max="14081" width="0" style="22" hidden="1" customWidth="1"/>
    <col min="14082" max="14083" width="5.7109375" style="22" bestFit="1" customWidth="1"/>
    <col min="14084" max="14087" width="6.85546875" style="22" bestFit="1" customWidth="1"/>
    <col min="14088" max="14096" width="7.7109375" style="22" bestFit="1" customWidth="1"/>
    <col min="14097" max="14100" width="5.7109375" style="22" bestFit="1" customWidth="1"/>
    <col min="14101" max="14101" width="6.5703125" style="22" customWidth="1"/>
    <col min="14102" max="14102" width="6.5703125" style="22" bestFit="1" customWidth="1"/>
    <col min="14103" max="14104" width="7.7109375" style="22" bestFit="1" customWidth="1"/>
    <col min="14105" max="14106" width="11.42578125" style="22"/>
    <col min="14107" max="14107" width="16.5703125" style="22" bestFit="1" customWidth="1"/>
    <col min="14108" max="14325" width="11.42578125" style="22"/>
    <col min="14326" max="14326" width="3.42578125" style="22" customWidth="1"/>
    <col min="14327" max="14327" width="39.5703125" style="22" bestFit="1" customWidth="1"/>
    <col min="14328" max="14337" width="0" style="22" hidden="1" customWidth="1"/>
    <col min="14338" max="14339" width="5.7109375" style="22" bestFit="1" customWidth="1"/>
    <col min="14340" max="14343" width="6.85546875" style="22" bestFit="1" customWidth="1"/>
    <col min="14344" max="14352" width="7.7109375" style="22" bestFit="1" customWidth="1"/>
    <col min="14353" max="14356" width="5.7109375" style="22" bestFit="1" customWidth="1"/>
    <col min="14357" max="14357" width="6.5703125" style="22" customWidth="1"/>
    <col min="14358" max="14358" width="6.5703125" style="22" bestFit="1" customWidth="1"/>
    <col min="14359" max="14360" width="7.7109375" style="22" bestFit="1" customWidth="1"/>
    <col min="14361" max="14362" width="11.42578125" style="22"/>
    <col min="14363" max="14363" width="16.5703125" style="22" bestFit="1" customWidth="1"/>
    <col min="14364" max="14581" width="11.42578125" style="22"/>
    <col min="14582" max="14582" width="3.42578125" style="22" customWidth="1"/>
    <col min="14583" max="14583" width="39.5703125" style="22" bestFit="1" customWidth="1"/>
    <col min="14584" max="14593" width="0" style="22" hidden="1" customWidth="1"/>
    <col min="14594" max="14595" width="5.7109375" style="22" bestFit="1" customWidth="1"/>
    <col min="14596" max="14599" width="6.85546875" style="22" bestFit="1" customWidth="1"/>
    <col min="14600" max="14608" width="7.7109375" style="22" bestFit="1" customWidth="1"/>
    <col min="14609" max="14612" width="5.7109375" style="22" bestFit="1" customWidth="1"/>
    <col min="14613" max="14613" width="6.5703125" style="22" customWidth="1"/>
    <col min="14614" max="14614" width="6.5703125" style="22" bestFit="1" customWidth="1"/>
    <col min="14615" max="14616" width="7.7109375" style="22" bestFit="1" customWidth="1"/>
    <col min="14617" max="14618" width="11.42578125" style="22"/>
    <col min="14619" max="14619" width="16.5703125" style="22" bestFit="1" customWidth="1"/>
    <col min="14620" max="14837" width="11.42578125" style="22"/>
    <col min="14838" max="14838" width="3.42578125" style="22" customWidth="1"/>
    <col min="14839" max="14839" width="39.5703125" style="22" bestFit="1" customWidth="1"/>
    <col min="14840" max="14849" width="0" style="22" hidden="1" customWidth="1"/>
    <col min="14850" max="14851" width="5.7109375" style="22" bestFit="1" customWidth="1"/>
    <col min="14852" max="14855" width="6.85546875" style="22" bestFit="1" customWidth="1"/>
    <col min="14856" max="14864" width="7.7109375" style="22" bestFit="1" customWidth="1"/>
    <col min="14865" max="14868" width="5.7109375" style="22" bestFit="1" customWidth="1"/>
    <col min="14869" max="14869" width="6.5703125" style="22" customWidth="1"/>
    <col min="14870" max="14870" width="6.5703125" style="22" bestFit="1" customWidth="1"/>
    <col min="14871" max="14872" width="7.7109375" style="22" bestFit="1" customWidth="1"/>
    <col min="14873" max="14874" width="11.42578125" style="22"/>
    <col min="14875" max="14875" width="16.5703125" style="22" bestFit="1" customWidth="1"/>
    <col min="14876" max="15093" width="11.42578125" style="22"/>
    <col min="15094" max="15094" width="3.42578125" style="22" customWidth="1"/>
    <col min="15095" max="15095" width="39.5703125" style="22" bestFit="1" customWidth="1"/>
    <col min="15096" max="15105" width="0" style="22" hidden="1" customWidth="1"/>
    <col min="15106" max="15107" width="5.7109375" style="22" bestFit="1" customWidth="1"/>
    <col min="15108" max="15111" width="6.85546875" style="22" bestFit="1" customWidth="1"/>
    <col min="15112" max="15120" width="7.7109375" style="22" bestFit="1" customWidth="1"/>
    <col min="15121" max="15124" width="5.7109375" style="22" bestFit="1" customWidth="1"/>
    <col min="15125" max="15125" width="6.5703125" style="22" customWidth="1"/>
    <col min="15126" max="15126" width="6.5703125" style="22" bestFit="1" customWidth="1"/>
    <col min="15127" max="15128" width="7.7109375" style="22" bestFit="1" customWidth="1"/>
    <col min="15129" max="15130" width="11.42578125" style="22"/>
    <col min="15131" max="15131" width="16.5703125" style="22" bestFit="1" customWidth="1"/>
    <col min="15132" max="15349" width="11.42578125" style="22"/>
    <col min="15350" max="15350" width="3.42578125" style="22" customWidth="1"/>
    <col min="15351" max="15351" width="39.5703125" style="22" bestFit="1" customWidth="1"/>
    <col min="15352" max="15361" width="0" style="22" hidden="1" customWidth="1"/>
    <col min="15362" max="15363" width="5.7109375" style="22" bestFit="1" customWidth="1"/>
    <col min="15364" max="15367" width="6.85546875" style="22" bestFit="1" customWidth="1"/>
    <col min="15368" max="15376" width="7.7109375" style="22" bestFit="1" customWidth="1"/>
    <col min="15377" max="15380" width="5.7109375" style="22" bestFit="1" customWidth="1"/>
    <col min="15381" max="15381" width="6.5703125" style="22" customWidth="1"/>
    <col min="15382" max="15382" width="6.5703125" style="22" bestFit="1" customWidth="1"/>
    <col min="15383" max="15384" width="7.7109375" style="22" bestFit="1" customWidth="1"/>
    <col min="15385" max="15386" width="11.42578125" style="22"/>
    <col min="15387" max="15387" width="16.5703125" style="22" bestFit="1" customWidth="1"/>
    <col min="15388" max="15605" width="11.42578125" style="22"/>
    <col min="15606" max="15606" width="3.42578125" style="22" customWidth="1"/>
    <col min="15607" max="15607" width="39.5703125" style="22" bestFit="1" customWidth="1"/>
    <col min="15608" max="15617" width="0" style="22" hidden="1" customWidth="1"/>
    <col min="15618" max="15619" width="5.7109375" style="22" bestFit="1" customWidth="1"/>
    <col min="15620" max="15623" width="6.85546875" style="22" bestFit="1" customWidth="1"/>
    <col min="15624" max="15632" width="7.7109375" style="22" bestFit="1" customWidth="1"/>
    <col min="15633" max="15636" width="5.7109375" style="22" bestFit="1" customWidth="1"/>
    <col min="15637" max="15637" width="6.5703125" style="22" customWidth="1"/>
    <col min="15638" max="15638" width="6.5703125" style="22" bestFit="1" customWidth="1"/>
    <col min="15639" max="15640" width="7.7109375" style="22" bestFit="1" customWidth="1"/>
    <col min="15641" max="15642" width="11.42578125" style="22"/>
    <col min="15643" max="15643" width="16.5703125" style="22" bestFit="1" customWidth="1"/>
    <col min="15644" max="15861" width="11.42578125" style="22"/>
    <col min="15862" max="15862" width="3.42578125" style="22" customWidth="1"/>
    <col min="15863" max="15863" width="39.5703125" style="22" bestFit="1" customWidth="1"/>
    <col min="15864" max="15873" width="0" style="22" hidden="1" customWidth="1"/>
    <col min="15874" max="15875" width="5.7109375" style="22" bestFit="1" customWidth="1"/>
    <col min="15876" max="15879" width="6.85546875" style="22" bestFit="1" customWidth="1"/>
    <col min="15880" max="15888" width="7.7109375" style="22" bestFit="1" customWidth="1"/>
    <col min="15889" max="15892" width="5.7109375" style="22" bestFit="1" customWidth="1"/>
    <col min="15893" max="15893" width="6.5703125" style="22" customWidth="1"/>
    <col min="15894" max="15894" width="6.5703125" style="22" bestFit="1" customWidth="1"/>
    <col min="15895" max="15896" width="7.7109375" style="22" bestFit="1" customWidth="1"/>
    <col min="15897" max="15898" width="11.42578125" style="22"/>
    <col min="15899" max="15899" width="16.5703125" style="22" bestFit="1" customWidth="1"/>
    <col min="15900" max="16117" width="11.42578125" style="22"/>
    <col min="16118" max="16118" width="3.42578125" style="22" customWidth="1"/>
    <col min="16119" max="16119" width="39.5703125" style="22" bestFit="1" customWidth="1"/>
    <col min="16120" max="16129" width="0" style="22" hidden="1" customWidth="1"/>
    <col min="16130" max="16131" width="5.7109375" style="22" bestFit="1" customWidth="1"/>
    <col min="16132" max="16135" width="6.85546875" style="22" bestFit="1" customWidth="1"/>
    <col min="16136" max="16144" width="7.7109375" style="22" bestFit="1" customWidth="1"/>
    <col min="16145" max="16148" width="5.7109375" style="22" bestFit="1" customWidth="1"/>
    <col min="16149" max="16149" width="6.5703125" style="22" customWidth="1"/>
    <col min="16150" max="16150" width="6.5703125" style="22" bestFit="1" customWidth="1"/>
    <col min="16151" max="16152" width="7.7109375" style="22" bestFit="1" customWidth="1"/>
    <col min="16153" max="16154" width="11.42578125" style="22"/>
    <col min="16155" max="16155" width="16.5703125" style="22" bestFit="1" customWidth="1"/>
    <col min="16156" max="16373" width="11.42578125" style="22"/>
    <col min="16374" max="16383" width="11.42578125" style="22" customWidth="1"/>
    <col min="16384" max="16384" width="11.42578125" style="22"/>
  </cols>
  <sheetData>
    <row r="1" spans="2:27"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2:27">
      <c r="B2" s="91" t="s">
        <v>113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spans="2:27">
      <c r="B3" s="93" t="s">
        <v>21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</row>
    <row r="4" spans="2:27">
      <c r="B4" s="81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</row>
    <row r="5" spans="2:27" s="36" customFormat="1" ht="18" customHeight="1" thickBot="1">
      <c r="B5" s="43" t="s">
        <v>0</v>
      </c>
      <c r="C5" s="48">
        <v>2000</v>
      </c>
      <c r="D5" s="38">
        <v>2001</v>
      </c>
      <c r="E5" s="38">
        <v>2002</v>
      </c>
      <c r="F5" s="38">
        <v>2003</v>
      </c>
      <c r="G5" s="38">
        <v>2004</v>
      </c>
      <c r="H5" s="38">
        <v>2005</v>
      </c>
      <c r="I5" s="38">
        <v>2006</v>
      </c>
      <c r="J5" s="38">
        <v>2007</v>
      </c>
      <c r="K5" s="38">
        <v>2008</v>
      </c>
      <c r="L5" s="38">
        <v>2009</v>
      </c>
      <c r="M5" s="38">
        <v>2010</v>
      </c>
      <c r="N5" s="38">
        <v>2011</v>
      </c>
      <c r="O5" s="38">
        <v>2012</v>
      </c>
      <c r="P5" s="38">
        <v>2013</v>
      </c>
      <c r="Q5" s="38">
        <v>2014</v>
      </c>
      <c r="R5" s="38">
        <v>2015</v>
      </c>
      <c r="S5" s="38">
        <v>2016</v>
      </c>
      <c r="T5" s="38">
        <v>2017</v>
      </c>
      <c r="U5" s="38">
        <v>2018</v>
      </c>
      <c r="V5" s="38">
        <v>2019</v>
      </c>
      <c r="W5" s="38">
        <v>2020</v>
      </c>
      <c r="X5" s="38">
        <v>2021</v>
      </c>
      <c r="Y5" s="38">
        <v>2022</v>
      </c>
      <c r="Z5" s="38">
        <v>2023</v>
      </c>
      <c r="AA5" s="38" t="s">
        <v>144</v>
      </c>
    </row>
    <row r="6" spans="2:27">
      <c r="B6" s="65" t="s">
        <v>111</v>
      </c>
      <c r="C6" s="45">
        <v>4771.80507416</v>
      </c>
      <c r="D6" s="45">
        <v>8695.4043962670003</v>
      </c>
      <c r="E6" s="45">
        <v>8976.2788237090008</v>
      </c>
      <c r="F6" s="45">
        <v>11347.38227143969</v>
      </c>
      <c r="G6" s="45">
        <v>9132.5606199110007</v>
      </c>
      <c r="H6" s="45">
        <v>6240.9999999998045</v>
      </c>
      <c r="I6" s="45">
        <v>9924.7221644746987</v>
      </c>
      <c r="J6" s="45">
        <v>9438.1473999999998</v>
      </c>
      <c r="K6" s="45">
        <v>5927.594782608704</v>
      </c>
      <c r="L6" s="45">
        <v>8736.4007869614961</v>
      </c>
      <c r="M6" s="45">
        <v>8876.31</v>
      </c>
      <c r="N6" s="45">
        <v>7796.732180502293</v>
      </c>
      <c r="O6" s="45">
        <v>6604.1365310131287</v>
      </c>
      <c r="P6" s="45">
        <v>4810</v>
      </c>
      <c r="Q6" s="45">
        <v>10553.367447074997</v>
      </c>
      <c r="R6" s="45">
        <v>9892.8097923330006</v>
      </c>
      <c r="S6" s="45">
        <v>14228.538311134</v>
      </c>
      <c r="T6" s="45">
        <v>18215.115032252463</v>
      </c>
      <c r="U6" s="45">
        <v>11720</v>
      </c>
      <c r="V6" s="45">
        <v>13679.121147904607</v>
      </c>
      <c r="W6" s="45">
        <v>39943.532733823835</v>
      </c>
      <c r="X6" s="45">
        <v>36302</v>
      </c>
      <c r="Y6" s="45">
        <v>39312</v>
      </c>
      <c r="Z6" s="45">
        <v>27471</v>
      </c>
      <c r="AA6" s="45">
        <v>27430.657899999998</v>
      </c>
    </row>
    <row r="7" spans="2:27">
      <c r="B7" s="65" t="s">
        <v>110</v>
      </c>
      <c r="C7" s="45">
        <v>13208.333648996</v>
      </c>
      <c r="D7" s="45">
        <v>15854.387869341001</v>
      </c>
      <c r="E7" s="45">
        <v>15880.928914912</v>
      </c>
      <c r="F7" s="45">
        <v>12983.130414228999</v>
      </c>
      <c r="G7" s="45">
        <v>17087.6399746717</v>
      </c>
      <c r="H7" s="45">
        <v>26818.614611411751</v>
      </c>
      <c r="I7" s="45">
        <v>28790.071103943501</v>
      </c>
      <c r="J7" s="45">
        <v>24723.285301547141</v>
      </c>
      <c r="K7" s="45">
        <v>26729</v>
      </c>
      <c r="L7" s="45">
        <v>25500.38415002271</v>
      </c>
      <c r="M7" s="45">
        <v>28133.515450583411</v>
      </c>
      <c r="N7" s="45">
        <v>28000</v>
      </c>
      <c r="O7" s="45">
        <v>27500</v>
      </c>
      <c r="P7" s="45">
        <v>30351.270762876738</v>
      </c>
      <c r="Q7" s="45">
        <v>33200</v>
      </c>
      <c r="R7" s="45">
        <v>34477</v>
      </c>
      <c r="S7" s="45">
        <v>39042</v>
      </c>
      <c r="T7" s="45">
        <v>41442</v>
      </c>
      <c r="U7" s="45">
        <v>39000</v>
      </c>
      <c r="V7" s="45">
        <v>46700</v>
      </c>
      <c r="W7" s="45">
        <v>46750</v>
      </c>
      <c r="X7" s="45">
        <v>55332</v>
      </c>
      <c r="Y7" s="45">
        <v>62882.817693268611</v>
      </c>
      <c r="Z7" s="45">
        <v>46887.599994443</v>
      </c>
      <c r="AA7" s="45">
        <v>46250</v>
      </c>
    </row>
    <row r="8" spans="2:27">
      <c r="B8" s="65" t="s">
        <v>109</v>
      </c>
      <c r="C8" s="45">
        <v>165.31899999999999</v>
      </c>
      <c r="D8" s="45">
        <v>22.988</v>
      </c>
      <c r="E8" s="45">
        <v>80.417444313000004</v>
      </c>
      <c r="F8" s="45">
        <v>121.15803017499999</v>
      </c>
      <c r="G8" s="45">
        <v>139.34633125799999</v>
      </c>
      <c r="H8" s="45">
        <v>110.205</v>
      </c>
      <c r="I8" s="45">
        <v>122.11478321046</v>
      </c>
      <c r="J8" s="45">
        <v>36.905999999999999</v>
      </c>
      <c r="K8" s="45">
        <v>34.602607043493201</v>
      </c>
      <c r="L8" s="45">
        <v>34.703252496452201</v>
      </c>
      <c r="M8" s="45">
        <v>24.467749999999999</v>
      </c>
      <c r="N8" s="45">
        <v>105.19587448098</v>
      </c>
      <c r="O8" s="45">
        <v>197.84913800000001</v>
      </c>
      <c r="P8" s="45">
        <v>172.71418703046518</v>
      </c>
      <c r="Q8" s="45">
        <v>238.669900896</v>
      </c>
      <c r="R8" s="45">
        <v>190.225357682132</v>
      </c>
      <c r="S8" s="45">
        <v>202.189791834</v>
      </c>
      <c r="T8" s="45">
        <v>201.11782054208999</v>
      </c>
      <c r="U8" s="45">
        <v>201.11782054173</v>
      </c>
      <c r="V8" s="45">
        <v>234.72696349899999</v>
      </c>
      <c r="W8" s="45">
        <v>268.22243333099999</v>
      </c>
      <c r="X8" s="45">
        <v>186.50037815499999</v>
      </c>
      <c r="Y8" s="45">
        <v>231.37864678505085</v>
      </c>
      <c r="Z8" s="45">
        <v>254.38703915799999</v>
      </c>
      <c r="AA8" s="45">
        <v>174.52799999999999</v>
      </c>
    </row>
    <row r="9" spans="2:27">
      <c r="B9" s="65" t="s">
        <v>108</v>
      </c>
      <c r="C9" s="45">
        <v>494.49700000000001</v>
      </c>
      <c r="D9" s="45">
        <v>679.14300000000003</v>
      </c>
      <c r="E9" s="45">
        <v>843.99480000000017</v>
      </c>
      <c r="F9" s="45">
        <v>689.32899999999995</v>
      </c>
      <c r="G9" s="45">
        <v>691.41720175041405</v>
      </c>
      <c r="H9" s="45">
        <v>628.54700000015305</v>
      </c>
      <c r="I9" s="45">
        <v>558.70428122195403</v>
      </c>
      <c r="J9" s="45">
        <v>562</v>
      </c>
      <c r="K9" s="45">
        <v>711.9</v>
      </c>
      <c r="L9" s="45">
        <v>673.45275228483706</v>
      </c>
      <c r="M9" s="45">
        <v>818.51260921762002</v>
      </c>
      <c r="N9" s="45">
        <v>579.33105628331998</v>
      </c>
      <c r="O9" s="45">
        <v>562.78200000000004</v>
      </c>
      <c r="P9" s="45">
        <v>655.65848071873404</v>
      </c>
      <c r="Q9" s="45">
        <v>897.01547616899995</v>
      </c>
      <c r="R9" s="45">
        <v>918.66101878556788</v>
      </c>
      <c r="S9" s="45">
        <v>504.63408000000004</v>
      </c>
      <c r="T9" s="45">
        <v>1718</v>
      </c>
      <c r="U9" s="45">
        <v>1930.9020793029999</v>
      </c>
      <c r="V9" s="45">
        <v>2763.9363122270001</v>
      </c>
      <c r="W9" s="45">
        <v>2031.777566669</v>
      </c>
      <c r="X9" s="45">
        <v>423.45962238599998</v>
      </c>
      <c r="Y9" s="45">
        <v>568.62135321494918</v>
      </c>
      <c r="Z9" s="45">
        <v>1245.6129608419999</v>
      </c>
      <c r="AA9" s="45">
        <v>1325.472</v>
      </c>
    </row>
    <row r="10" spans="2:27">
      <c r="B10" s="65" t="s">
        <v>107</v>
      </c>
      <c r="C10" s="45">
        <v>1504.7616161139999</v>
      </c>
      <c r="D10" s="45">
        <v>1895.8600000000004</v>
      </c>
      <c r="E10" s="45">
        <v>2722.2423814722579</v>
      </c>
      <c r="F10" s="45">
        <v>1990.3720000000001</v>
      </c>
      <c r="G10" s="45">
        <v>2856.09339</v>
      </c>
      <c r="H10" s="45">
        <v>2263.9209999999998</v>
      </c>
      <c r="I10" s="45">
        <v>2684.5989889915199</v>
      </c>
      <c r="J10" s="45">
        <v>7387.4170000000004</v>
      </c>
      <c r="K10" s="45">
        <v>6472.6610000000001</v>
      </c>
      <c r="L10" s="45">
        <v>9580.2548324783202</v>
      </c>
      <c r="M10" s="45">
        <v>5009.6201824384998</v>
      </c>
      <c r="N10" s="45">
        <v>6939.05030387854</v>
      </c>
      <c r="O10" s="45">
        <v>6794.1760000000004</v>
      </c>
      <c r="P10" s="45">
        <v>12819.2692205369</v>
      </c>
      <c r="Q10" s="45">
        <v>13591.131876227</v>
      </c>
      <c r="R10" s="45">
        <v>9551.6506484864894</v>
      </c>
      <c r="S10" s="45">
        <v>3638.6988409119999</v>
      </c>
      <c r="T10" s="45">
        <v>2053.72000000041</v>
      </c>
      <c r="U10" s="45">
        <v>2988.6400628983101</v>
      </c>
      <c r="V10" s="45">
        <v>8700.3073966610009</v>
      </c>
      <c r="W10" s="45">
        <v>11441.020279296999</v>
      </c>
      <c r="X10" s="45">
        <v>8601.0477645304618</v>
      </c>
      <c r="Y10" s="45">
        <v>9962.5282336933396</v>
      </c>
      <c r="Z10" s="45">
        <v>28350.342305899001</v>
      </c>
      <c r="AA10" s="45">
        <v>29489.416245369001</v>
      </c>
    </row>
    <row r="11" spans="2:27">
      <c r="B11" s="65" t="s">
        <v>106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>
        <v>1940.8642399580001</v>
      </c>
      <c r="X11" s="45">
        <v>13324.193770072938</v>
      </c>
      <c r="Y11" s="45">
        <v>772</v>
      </c>
      <c r="Z11" s="45">
        <v>648.39710292899997</v>
      </c>
      <c r="AA11" s="45">
        <v>5892.3230000000003</v>
      </c>
    </row>
    <row r="12" spans="2:27">
      <c r="B12" s="70" t="s">
        <v>105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>
        <v>1400</v>
      </c>
      <c r="N12" s="45">
        <v>2764.1880830747</v>
      </c>
      <c r="O12" s="45">
        <v>5114</v>
      </c>
      <c r="P12" s="45">
        <v>1570.0000957980001</v>
      </c>
      <c r="Q12" s="45">
        <v>0</v>
      </c>
      <c r="R12" s="45">
        <v>0</v>
      </c>
      <c r="S12" s="45">
        <v>0</v>
      </c>
      <c r="T12" s="45">
        <v>648.6</v>
      </c>
      <c r="U12" s="45">
        <v>0</v>
      </c>
      <c r="V12" s="45">
        <v>2500</v>
      </c>
      <c r="W12" s="45">
        <v>350</v>
      </c>
      <c r="X12" s="45">
        <v>14000</v>
      </c>
      <c r="Y12" s="45">
        <v>7100</v>
      </c>
      <c r="Z12" s="45">
        <v>0</v>
      </c>
      <c r="AA12" s="45">
        <v>0</v>
      </c>
    </row>
    <row r="13" spans="2:27">
      <c r="B13" s="65" t="s">
        <v>104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>
        <v>520.89863455299997</v>
      </c>
      <c r="R13" s="45">
        <v>658.98868486215599</v>
      </c>
      <c r="S13" s="45">
        <v>1867.2431459960001</v>
      </c>
      <c r="T13" s="45">
        <v>531.44118816864705</v>
      </c>
      <c r="U13" s="45">
        <v>567.54674350282198</v>
      </c>
      <c r="V13" s="45">
        <v>1791.7706353440001</v>
      </c>
      <c r="W13" s="45">
        <v>511</v>
      </c>
      <c r="X13" s="45">
        <v>1442</v>
      </c>
      <c r="Y13" s="45">
        <v>600</v>
      </c>
      <c r="Z13" s="45">
        <f>774.620879633+1223.756291235</f>
        <v>1998.3771708679999</v>
      </c>
      <c r="AA13" s="45">
        <v>2000</v>
      </c>
    </row>
    <row r="14" spans="2:27">
      <c r="B14" s="70" t="s">
        <v>103</v>
      </c>
      <c r="C14" s="45">
        <v>3406.833411955</v>
      </c>
      <c r="D14" s="45">
        <v>983.999701228258</v>
      </c>
      <c r="E14" s="45">
        <v>790.93558100700102</v>
      </c>
      <c r="F14" s="45">
        <v>4490.0227724464175</v>
      </c>
      <c r="G14" s="45">
        <v>3477.8111435754504</v>
      </c>
      <c r="H14" s="45">
        <v>5306.4241868156696</v>
      </c>
      <c r="I14" s="45">
        <v>5499.0292697394816</v>
      </c>
      <c r="J14" s="45">
        <v>7790.856334958431</v>
      </c>
      <c r="K14" s="45">
        <v>5506.3520863438198</v>
      </c>
      <c r="L14" s="45">
        <v>3954.1452431641906</v>
      </c>
      <c r="M14" s="45">
        <v>11650.913214542059</v>
      </c>
      <c r="N14" s="45">
        <v>8390.8604238241805</v>
      </c>
      <c r="O14" s="45">
        <v>6477.2625514787705</v>
      </c>
      <c r="P14" s="45">
        <v>10351.076722742921</v>
      </c>
      <c r="Q14" s="45">
        <v>726.22538129999998</v>
      </c>
      <c r="R14" s="45">
        <v>8122.6647266745822</v>
      </c>
      <c r="S14" s="45">
        <f>2571.806405996-1867.243145996</f>
        <v>704.56326000000013</v>
      </c>
      <c r="T14" s="45">
        <f>9468.9733537615-531.441188168647</f>
        <v>8937.5321655928528</v>
      </c>
      <c r="U14" s="45">
        <f>68313.305632417-U6-U7-U8-U9-U10-U12-U13</f>
        <v>11905.09892617114</v>
      </c>
      <c r="V14" s="45">
        <f>78595.391137528-V6-V7-V8-V9-V10-V12-V13</f>
        <v>2225.5286818923951</v>
      </c>
      <c r="W14" s="45">
        <f>104158.245862679-W6-W7-W8-W9-W10-W11-W12-W13</f>
        <v>921.82860960016865</v>
      </c>
      <c r="X14" s="45">
        <f>134191.555737119-X6-X7-X8-X9-X10-X11-X12-X13</f>
        <v>4580.3542019745946</v>
      </c>
      <c r="Y14" s="45">
        <v>25405.336023328964</v>
      </c>
      <c r="Z14" s="45">
        <f>1521.842934281+98.574683225</f>
        <v>1620.4176175059999</v>
      </c>
      <c r="AA14" s="45">
        <f>28249.460390334+7.821422254</f>
        <v>28257.281812588</v>
      </c>
    </row>
    <row r="15" spans="2:27">
      <c r="B15" s="66" t="s">
        <v>112</v>
      </c>
      <c r="C15" s="62">
        <f>SUM(C6:C14)</f>
        <v>23551.549751225</v>
      </c>
      <c r="D15" s="62">
        <f t="shared" ref="D15:Z15" si="0">SUM(D6:D14)</f>
        <v>28131.782966836261</v>
      </c>
      <c r="E15" s="62">
        <f t="shared" si="0"/>
        <v>29294.797945413258</v>
      </c>
      <c r="F15" s="62">
        <f t="shared" si="0"/>
        <v>31621.394488290109</v>
      </c>
      <c r="G15" s="62">
        <f t="shared" si="0"/>
        <v>33384.868661166562</v>
      </c>
      <c r="H15" s="62">
        <f t="shared" si="0"/>
        <v>41368.711798227378</v>
      </c>
      <c r="I15" s="62">
        <f t="shared" si="0"/>
        <v>47579.24059158162</v>
      </c>
      <c r="J15" s="62">
        <f t="shared" si="0"/>
        <v>49938.612036505576</v>
      </c>
      <c r="K15" s="62">
        <f t="shared" si="0"/>
        <v>45382.110475996014</v>
      </c>
      <c r="L15" s="62">
        <f t="shared" si="0"/>
        <v>48479.341017408005</v>
      </c>
      <c r="M15" s="62">
        <f t="shared" si="0"/>
        <v>55913.339206781595</v>
      </c>
      <c r="N15" s="62">
        <f t="shared" si="0"/>
        <v>54575.357922044022</v>
      </c>
      <c r="O15" s="62">
        <f t="shared" si="0"/>
        <v>53250.206220491898</v>
      </c>
      <c r="P15" s="62">
        <f t="shared" si="0"/>
        <v>60729.989469703753</v>
      </c>
      <c r="Q15" s="62">
        <f t="shared" si="0"/>
        <v>59727.308716219995</v>
      </c>
      <c r="R15" s="62">
        <f t="shared" si="0"/>
        <v>63812.000228823919</v>
      </c>
      <c r="S15" s="62">
        <f t="shared" si="0"/>
        <v>60187.867429876002</v>
      </c>
      <c r="T15" s="62">
        <f t="shared" si="0"/>
        <v>73747.52620655646</v>
      </c>
      <c r="U15" s="62">
        <f t="shared" si="0"/>
        <v>68313.305632417003</v>
      </c>
      <c r="V15" s="62">
        <f t="shared" si="0"/>
        <v>78595.391137528</v>
      </c>
      <c r="W15" s="62">
        <f t="shared" si="0"/>
        <v>104158.245862679</v>
      </c>
      <c r="X15" s="62">
        <f t="shared" si="0"/>
        <v>134191.55573711899</v>
      </c>
      <c r="Y15" s="62">
        <f t="shared" si="0"/>
        <v>146834.68195029092</v>
      </c>
      <c r="Z15" s="62">
        <f t="shared" si="0"/>
        <v>108476.134191645</v>
      </c>
      <c r="AA15" s="62">
        <f t="shared" ref="AA15" si="1">SUM(AA6:AA14)</f>
        <v>140819.67895795702</v>
      </c>
    </row>
    <row r="16" spans="2:27">
      <c r="B16" s="21" t="str">
        <f>+'Ingresos del PGN (Aforo)'!B20</f>
        <v>*Información a enero de 2024</v>
      </c>
    </row>
    <row r="17" spans="1:27">
      <c r="B17" s="21" t="s">
        <v>32</v>
      </c>
    </row>
    <row r="18" spans="1:27">
      <c r="A18" s="2"/>
      <c r="B18" s="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Y18" s="24"/>
      <c r="Z18" s="24"/>
      <c r="AA18" s="24">
        <f>+'Ingresos del PGN'!G10-'Recursos Capital (Aforo)'!AA15</f>
        <v>0</v>
      </c>
    </row>
    <row r="19" spans="1:27">
      <c r="Y19" s="24"/>
    </row>
    <row r="20" spans="1:27">
      <c r="Z20" s="24"/>
    </row>
  </sheetData>
  <mergeCells count="2">
    <mergeCell ref="B2:Z2"/>
    <mergeCell ref="B3:Z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105" orientation="landscape" verticalDpi="0" r:id="rId1"/>
  <ignoredErrors>
    <ignoredError sqref="C15:Z1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83"/>
  <sheetViews>
    <sheetView showGridLines="0" workbookViewId="0">
      <pane xSplit="1" ySplit="4" topLeftCell="K47" activePane="bottomRight" state="frozen"/>
      <selection activeCell="AA11" sqref="AA11"/>
      <selection pane="topRight" activeCell="AA11" sqref="AA11"/>
      <selection pane="bottomLeft" activeCell="AA11" sqref="AA11"/>
      <selection pane="bottomRight" activeCell="Z83" sqref="Z83"/>
    </sheetView>
  </sheetViews>
  <sheetFormatPr baseColWidth="10" defaultColWidth="11.42578125" defaultRowHeight="11.25"/>
  <cols>
    <col min="1" max="1" width="87.85546875" style="5" customWidth="1"/>
    <col min="2" max="2" width="9.140625" style="5" bestFit="1" customWidth="1"/>
    <col min="3" max="3" width="9.28515625" style="5" bestFit="1" customWidth="1"/>
    <col min="4" max="5" width="9.140625" style="5" bestFit="1" customWidth="1"/>
    <col min="6" max="6" width="9.28515625" style="5" bestFit="1" customWidth="1"/>
    <col min="7" max="7" width="9.140625" style="5" bestFit="1" customWidth="1"/>
    <col min="8" max="9" width="9.28515625" style="5" bestFit="1" customWidth="1"/>
    <col min="10" max="10" width="9.140625" style="5" bestFit="1" customWidth="1"/>
    <col min="11" max="14" width="9.28515625" style="5" bestFit="1" customWidth="1"/>
    <col min="15" max="25" width="10.140625" style="5" bestFit="1" customWidth="1"/>
    <col min="26" max="26" width="9.7109375" style="5" customWidth="1"/>
    <col min="27" max="16384" width="11.42578125" style="5"/>
  </cols>
  <sheetData>
    <row r="1" spans="1:29" ht="12.75">
      <c r="A1" s="91" t="s">
        <v>115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</row>
    <row r="2" spans="1:29" ht="12.75">
      <c r="A2" s="93" t="s">
        <v>21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AC2" s="5">
        <v>1000</v>
      </c>
    </row>
    <row r="3" spans="1:29">
      <c r="B3" s="20"/>
    </row>
    <row r="4" spans="1:29" ht="12" thickBot="1">
      <c r="A4" s="37" t="s">
        <v>142</v>
      </c>
      <c r="B4" s="38">
        <v>2000</v>
      </c>
      <c r="C4" s="38">
        <v>2001</v>
      </c>
      <c r="D4" s="38">
        <v>2002</v>
      </c>
      <c r="E4" s="38">
        <v>2003</v>
      </c>
      <c r="F4" s="38">
        <v>2004</v>
      </c>
      <c r="G4" s="38">
        <v>2005</v>
      </c>
      <c r="H4" s="38">
        <v>2006</v>
      </c>
      <c r="I4" s="38">
        <v>2007</v>
      </c>
      <c r="J4" s="38">
        <v>2008</v>
      </c>
      <c r="K4" s="38">
        <v>2009</v>
      </c>
      <c r="L4" s="38">
        <v>2010</v>
      </c>
      <c r="M4" s="38">
        <v>2011</v>
      </c>
      <c r="N4" s="38">
        <v>2012</v>
      </c>
      <c r="O4" s="38">
        <v>2013</v>
      </c>
      <c r="P4" s="38">
        <v>2014</v>
      </c>
      <c r="Q4" s="38">
        <v>2015</v>
      </c>
      <c r="R4" s="38">
        <v>2016</v>
      </c>
      <c r="S4" s="38">
        <v>2017</v>
      </c>
      <c r="T4" s="38">
        <v>2018</v>
      </c>
      <c r="U4" s="38">
        <v>2019</v>
      </c>
      <c r="V4" s="38">
        <v>2020</v>
      </c>
      <c r="W4" s="38">
        <v>2021</v>
      </c>
      <c r="X4" s="38">
        <v>2022</v>
      </c>
      <c r="Y4" s="38">
        <v>2023</v>
      </c>
      <c r="Z4" s="38" t="s">
        <v>144</v>
      </c>
    </row>
    <row r="5" spans="1:29">
      <c r="A5" s="10" t="s">
        <v>116</v>
      </c>
      <c r="B5" s="10">
        <v>0.75954659999999996</v>
      </c>
      <c r="C5" s="10">
        <v>1.04557603947</v>
      </c>
      <c r="D5" s="10">
        <v>0.37345092561799997</v>
      </c>
      <c r="E5" s="10">
        <v>0.82349408327800011</v>
      </c>
      <c r="F5" s="10">
        <v>0.483260260163</v>
      </c>
      <c r="G5" s="10">
        <v>0.53910063289200005</v>
      </c>
      <c r="H5" s="10">
        <v>0.59893433150099995</v>
      </c>
      <c r="I5" s="10">
        <v>0.62310252567400004</v>
      </c>
      <c r="J5" s="10">
        <v>0.73175942080099998</v>
      </c>
      <c r="K5" s="10">
        <v>0.834992888559</v>
      </c>
      <c r="L5" s="10">
        <v>1.1511814952980002</v>
      </c>
      <c r="M5" s="10">
        <v>0.89743518404599998</v>
      </c>
      <c r="N5" s="10">
        <v>1.0443312271049998</v>
      </c>
      <c r="O5" s="10">
        <v>1.186443724583</v>
      </c>
      <c r="P5" s="10">
        <v>1.2720724217320001</v>
      </c>
      <c r="Q5" s="10">
        <v>1.3561874590560001</v>
      </c>
      <c r="R5" s="10">
        <v>1.5392188326709999</v>
      </c>
      <c r="S5" s="10">
        <v>1.6385112205330001</v>
      </c>
      <c r="T5" s="10">
        <v>1.906445679865</v>
      </c>
      <c r="U5" s="10">
        <v>2.0584059999999997</v>
      </c>
      <c r="V5" s="10">
        <v>2.2235701315859995</v>
      </c>
      <c r="W5" s="10">
        <v>2.3998254051609997</v>
      </c>
      <c r="X5" s="10">
        <v>2.4252270360299999</v>
      </c>
      <c r="Y5" s="27">
        <v>2622.3823750759998</v>
      </c>
      <c r="Z5" s="27">
        <v>3023.500604074</v>
      </c>
    </row>
    <row r="6" spans="1:29">
      <c r="A6" s="10" t="s">
        <v>117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0.02</v>
      </c>
      <c r="P6" s="10">
        <v>8.9999999999999993E-3</v>
      </c>
      <c r="Q6" s="10">
        <v>1.2E-2</v>
      </c>
      <c r="R6" s="10">
        <v>0.02</v>
      </c>
      <c r="S6" s="10">
        <v>2.18E-2</v>
      </c>
      <c r="T6" s="10">
        <v>2.7300000000000001E-2</v>
      </c>
      <c r="U6" s="10">
        <v>2.6978000000000002E-2</v>
      </c>
      <c r="V6" s="10">
        <v>1.5698666604999998E-2</v>
      </c>
      <c r="W6" s="10">
        <v>1.6237431202E-2</v>
      </c>
      <c r="X6" s="10">
        <v>9.6779407910000011E-3</v>
      </c>
      <c r="Y6" s="5">
        <v>85</v>
      </c>
      <c r="Z6" s="27">
        <v>83.544483799999995</v>
      </c>
    </row>
    <row r="7" spans="1:29">
      <c r="A7" s="61" t="s">
        <v>140</v>
      </c>
      <c r="B7" s="62">
        <f>SUM(B5:B6)</f>
        <v>0.75954659999999996</v>
      </c>
      <c r="C7" s="62">
        <f t="shared" ref="C7:Y7" si="0">SUM(C5:C6)</f>
        <v>1.04557603947</v>
      </c>
      <c r="D7" s="62">
        <f t="shared" si="0"/>
        <v>0.37345092561799997</v>
      </c>
      <c r="E7" s="62">
        <f t="shared" si="0"/>
        <v>0.82349408327800011</v>
      </c>
      <c r="F7" s="62">
        <f t="shared" si="0"/>
        <v>0.483260260163</v>
      </c>
      <c r="G7" s="62">
        <f t="shared" si="0"/>
        <v>0.53910063289200005</v>
      </c>
      <c r="H7" s="62">
        <f t="shared" si="0"/>
        <v>0.59893433150099995</v>
      </c>
      <c r="I7" s="62">
        <f t="shared" si="0"/>
        <v>0.62310252567400004</v>
      </c>
      <c r="J7" s="62">
        <f t="shared" si="0"/>
        <v>0.73175942080099998</v>
      </c>
      <c r="K7" s="62">
        <f t="shared" si="0"/>
        <v>0.834992888559</v>
      </c>
      <c r="L7" s="62">
        <f t="shared" si="0"/>
        <v>1.1511814952980002</v>
      </c>
      <c r="M7" s="62">
        <f t="shared" si="0"/>
        <v>0.89743518404599998</v>
      </c>
      <c r="N7" s="62">
        <f t="shared" si="0"/>
        <v>1.0443312271049998</v>
      </c>
      <c r="O7" s="62">
        <f t="shared" si="0"/>
        <v>1.206443724583</v>
      </c>
      <c r="P7" s="62">
        <f t="shared" si="0"/>
        <v>1.281072421732</v>
      </c>
      <c r="Q7" s="62">
        <f t="shared" si="0"/>
        <v>1.3681874590560001</v>
      </c>
      <c r="R7" s="62">
        <f t="shared" si="0"/>
        <v>1.5592188326709999</v>
      </c>
      <c r="S7" s="62">
        <f t="shared" si="0"/>
        <v>1.6603112205330002</v>
      </c>
      <c r="T7" s="62">
        <f t="shared" si="0"/>
        <v>1.9337456798650001</v>
      </c>
      <c r="U7" s="62">
        <f t="shared" si="0"/>
        <v>2.0853839999999999</v>
      </c>
      <c r="V7" s="62">
        <f t="shared" si="0"/>
        <v>2.2392687981909996</v>
      </c>
      <c r="W7" s="62">
        <f t="shared" si="0"/>
        <v>2.4160628363629999</v>
      </c>
      <c r="X7" s="62">
        <f t="shared" si="0"/>
        <v>2.434904976821</v>
      </c>
      <c r="Y7" s="62">
        <f t="shared" si="0"/>
        <v>2707.3823750759998</v>
      </c>
      <c r="Z7" s="62">
        <f t="shared" ref="Z7" si="1">SUM(Z5:Z6)</f>
        <v>3107.0450878739998</v>
      </c>
    </row>
    <row r="8" spans="1:29">
      <c r="A8" s="10" t="s">
        <v>102</v>
      </c>
      <c r="B8" s="10">
        <v>129.59539550599999</v>
      </c>
      <c r="C8" s="10">
        <v>134.20675645899999</v>
      </c>
      <c r="D8" s="10">
        <v>143.630222188</v>
      </c>
      <c r="E8" s="10">
        <v>145.23601827500002</v>
      </c>
      <c r="F8" s="10">
        <v>155.38987464200002</v>
      </c>
      <c r="G8" s="10">
        <v>176.12780219300001</v>
      </c>
      <c r="H8" s="10">
        <v>190.23250510900056</v>
      </c>
      <c r="I8" s="10">
        <v>185.786754672</v>
      </c>
      <c r="J8" s="10">
        <v>212.78100000000001</v>
      </c>
      <c r="K8" s="10">
        <v>252.17899741400001</v>
      </c>
      <c r="L8" s="10">
        <v>282.65036837100001</v>
      </c>
      <c r="M8" s="10">
        <v>283.37899913800004</v>
      </c>
      <c r="N8" s="10">
        <v>350.71368187999997</v>
      </c>
      <c r="O8" s="10">
        <v>397.73500000000001</v>
      </c>
      <c r="P8" s="10">
        <v>427.15550000000002</v>
      </c>
      <c r="Q8" s="10">
        <v>396.92099999999999</v>
      </c>
      <c r="R8" s="10">
        <v>441.94973497000001</v>
      </c>
      <c r="S8" s="10">
        <v>457.646088276</v>
      </c>
      <c r="T8" s="10">
        <v>422.60325266400002</v>
      </c>
      <c r="U8" s="10">
        <v>500.779</v>
      </c>
      <c r="V8" s="10">
        <v>734.54785242000003</v>
      </c>
      <c r="W8" s="10">
        <v>943.397946424</v>
      </c>
      <c r="X8" s="10">
        <v>1018.43711578</v>
      </c>
      <c r="Y8" s="10">
        <v>1142.7228400000001</v>
      </c>
      <c r="Z8" s="10">
        <v>1254.1189999999999</v>
      </c>
    </row>
    <row r="9" spans="1:29">
      <c r="A9" s="10" t="s">
        <v>101</v>
      </c>
      <c r="B9" s="10">
        <v>3.361243</v>
      </c>
      <c r="C9" s="10">
        <v>3.6725776569999997</v>
      </c>
      <c r="D9" s="10">
        <v>3.8710572999999999</v>
      </c>
      <c r="E9" s="10">
        <v>3.4318471599999998</v>
      </c>
      <c r="F9" s="10">
        <v>4.3691142599999999</v>
      </c>
      <c r="G9" s="10">
        <v>4.6942557999999996</v>
      </c>
      <c r="H9" s="10">
        <v>9.0316304999999986</v>
      </c>
      <c r="I9" s="10">
        <v>11.695435999999999</v>
      </c>
      <c r="J9" s="10">
        <v>11.494163</v>
      </c>
      <c r="K9" s="10">
        <v>20.308700000000002</v>
      </c>
      <c r="L9" s="10">
        <v>13.3941</v>
      </c>
      <c r="M9" s="10">
        <v>13.731399999999999</v>
      </c>
      <c r="N9" s="10">
        <v>19.168273000000003</v>
      </c>
      <c r="O9" s="10">
        <v>36.534571000000007</v>
      </c>
      <c r="P9" s="10">
        <v>22.126849999999997</v>
      </c>
      <c r="Q9" s="10">
        <v>21.898266367000002</v>
      </c>
      <c r="R9" s="10">
        <v>30.495063753</v>
      </c>
      <c r="S9" s="10">
        <v>34.963817000000006</v>
      </c>
      <c r="T9" s="10">
        <v>32.970874936999998</v>
      </c>
      <c r="U9" s="10">
        <v>33.150458727999997</v>
      </c>
      <c r="V9" s="10">
        <v>34.805896999999995</v>
      </c>
      <c r="W9" s="10">
        <v>53.020812778999996</v>
      </c>
      <c r="X9" s="10">
        <v>50.404283778999996</v>
      </c>
      <c r="Y9" s="10">
        <v>63.743489000000004</v>
      </c>
      <c r="Z9" s="10">
        <v>69.298248999999998</v>
      </c>
    </row>
    <row r="10" spans="1:29">
      <c r="A10" s="10" t="s">
        <v>100</v>
      </c>
      <c r="B10" s="10">
        <v>18.110665766999997</v>
      </c>
      <c r="C10" s="10">
        <v>19.681881700999998</v>
      </c>
      <c r="D10" s="10">
        <v>22.748938900000002</v>
      </c>
      <c r="E10" s="10">
        <v>22.984558280000002</v>
      </c>
      <c r="F10" s="10">
        <v>22.038537999999999</v>
      </c>
      <c r="G10" s="10">
        <v>22.415849999999999</v>
      </c>
      <c r="H10" s="10">
        <v>23.694500000000001</v>
      </c>
      <c r="I10" s="10">
        <v>35.764917999999994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</row>
    <row r="11" spans="1:29">
      <c r="A11" s="10" t="s">
        <v>99</v>
      </c>
      <c r="B11" s="10">
        <v>4.0177930650000002</v>
      </c>
      <c r="C11" s="10">
        <v>4.3349530000000005</v>
      </c>
      <c r="D11" s="10">
        <v>5.3278999999999996</v>
      </c>
      <c r="E11" s="10">
        <v>13.003802814999998</v>
      </c>
      <c r="F11" s="10">
        <v>14.479369043</v>
      </c>
      <c r="G11" s="10">
        <v>13.251197218</v>
      </c>
      <c r="H11" s="10">
        <v>16.422556555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</row>
    <row r="12" spans="1:29">
      <c r="A12" s="10" t="s">
        <v>98</v>
      </c>
      <c r="B12" s="10">
        <v>18.249116263000001</v>
      </c>
      <c r="C12" s="10">
        <v>8.5174078299999998</v>
      </c>
      <c r="D12" s="10">
        <v>7.4103166279999995</v>
      </c>
      <c r="E12" s="10">
        <v>4.44991</v>
      </c>
      <c r="F12" s="10">
        <v>8.0920000000000005</v>
      </c>
      <c r="G12" s="10">
        <v>2.5869</v>
      </c>
      <c r="H12" s="10">
        <v>2.9731000000000001</v>
      </c>
      <c r="I12" s="10">
        <v>3.30037</v>
      </c>
      <c r="J12" s="10">
        <v>3.4689000000000001</v>
      </c>
      <c r="K12" s="10">
        <v>3.9788000000000001</v>
      </c>
      <c r="L12" s="10">
        <v>3.6535000000000002</v>
      </c>
      <c r="M12" s="10">
        <v>3.6101999999999999</v>
      </c>
      <c r="N12" s="10">
        <v>32.932900000000004</v>
      </c>
      <c r="O12" s="10">
        <v>31.916900000000002</v>
      </c>
      <c r="P12" s="10">
        <v>31.5</v>
      </c>
      <c r="Q12" s="10">
        <v>38.309245828000002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</row>
    <row r="13" spans="1:29">
      <c r="A13" s="10" t="s">
        <v>97</v>
      </c>
      <c r="B13" s="10">
        <v>289.789971165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</row>
    <row r="14" spans="1:29">
      <c r="A14" s="10" t="s">
        <v>96</v>
      </c>
      <c r="B14" s="10">
        <v>85.085786995999996</v>
      </c>
      <c r="C14" s="10">
        <v>117.414124187</v>
      </c>
      <c r="D14" s="10">
        <v>104.125722678</v>
      </c>
      <c r="E14" s="10">
        <v>86.424731616999992</v>
      </c>
      <c r="F14" s="10">
        <v>135.32619130699999</v>
      </c>
      <c r="G14" s="10">
        <v>142.18864844500001</v>
      </c>
      <c r="H14" s="10">
        <v>174.57869986</v>
      </c>
      <c r="I14" s="10">
        <v>192.36302259300001</v>
      </c>
      <c r="J14" s="10">
        <v>252.05034457799999</v>
      </c>
      <c r="K14" s="10">
        <v>315.70617632899996</v>
      </c>
      <c r="L14" s="10">
        <v>366.91935292700003</v>
      </c>
      <c r="M14" s="10">
        <v>219.80543353099998</v>
      </c>
      <c r="N14" s="10">
        <v>259.15007881399998</v>
      </c>
      <c r="O14" s="10">
        <v>359.43744205200005</v>
      </c>
      <c r="P14" s="10">
        <v>332.253858245</v>
      </c>
      <c r="Q14" s="10">
        <v>400.50591455</v>
      </c>
      <c r="R14" s="10">
        <v>515.50059271099997</v>
      </c>
      <c r="S14" s="10">
        <v>730.59399602099995</v>
      </c>
      <c r="T14" s="10">
        <v>532.58195295892006</v>
      </c>
      <c r="U14" s="10">
        <v>584.15195861200004</v>
      </c>
      <c r="V14" s="10">
        <v>675.47506719600005</v>
      </c>
      <c r="W14" s="10">
        <v>756.55739670200001</v>
      </c>
      <c r="X14" s="10">
        <v>985.41964752899992</v>
      </c>
      <c r="Y14" s="10">
        <v>1077.5809999999999</v>
      </c>
      <c r="Z14" s="10">
        <v>1533.324849915</v>
      </c>
    </row>
    <row r="15" spans="1:29">
      <c r="A15" s="10" t="s">
        <v>95</v>
      </c>
      <c r="B15" s="10">
        <v>31.566580000000002</v>
      </c>
      <c r="C15" s="10">
        <v>45.786400999999998</v>
      </c>
      <c r="D15" s="10">
        <v>43.295314550000001</v>
      </c>
      <c r="E15" s="10">
        <v>49.921214549999995</v>
      </c>
      <c r="F15" s="10">
        <v>61.572586777999994</v>
      </c>
      <c r="G15" s="10">
        <v>46.574293195999999</v>
      </c>
      <c r="H15" s="10">
        <v>54.62</v>
      </c>
      <c r="I15" s="10">
        <v>53.627900000000004</v>
      </c>
      <c r="J15" s="10">
        <v>55.993000000000002</v>
      </c>
      <c r="K15" s="10">
        <v>62.823</v>
      </c>
      <c r="L15" s="10">
        <v>64.430211353000004</v>
      </c>
      <c r="M15" s="10">
        <v>62.877400000000002</v>
      </c>
      <c r="N15" s="10">
        <v>94.072893375000007</v>
      </c>
      <c r="O15" s="10">
        <v>97.616</v>
      </c>
      <c r="P15" s="10">
        <v>85.616</v>
      </c>
      <c r="Q15" s="10">
        <v>73.79610000000001</v>
      </c>
      <c r="R15" s="10">
        <v>33.147895720999998</v>
      </c>
      <c r="S15" s="10">
        <v>34.014187100000001</v>
      </c>
      <c r="T15" s="10">
        <v>13.26914</v>
      </c>
      <c r="U15" s="10">
        <v>0</v>
      </c>
      <c r="V15" s="10">
        <v>0</v>
      </c>
      <c r="W15" s="10">
        <v>13.659000000000001</v>
      </c>
      <c r="X15" s="10">
        <v>90.299000000000007</v>
      </c>
      <c r="Y15" s="10">
        <v>10</v>
      </c>
      <c r="Z15" s="10">
        <v>4.5</v>
      </c>
    </row>
    <row r="16" spans="1:29">
      <c r="A16" s="10" t="s">
        <v>94</v>
      </c>
      <c r="B16" s="10">
        <v>3.1449226769999998</v>
      </c>
      <c r="C16" s="10">
        <v>3.0917476440000002</v>
      </c>
      <c r="D16" s="10">
        <v>3.5092443790000001</v>
      </c>
      <c r="E16" s="10">
        <v>3.9848291960000002</v>
      </c>
      <c r="F16" s="10">
        <v>4.2125561260000008</v>
      </c>
      <c r="G16" s="10">
        <v>4.3961669480000003</v>
      </c>
      <c r="H16" s="10">
        <v>4.9537929999999992</v>
      </c>
      <c r="I16" s="10">
        <v>6.8083070000000001</v>
      </c>
      <c r="J16" s="10">
        <v>7.104152</v>
      </c>
      <c r="K16" s="10">
        <v>8.4262000000000015</v>
      </c>
      <c r="L16" s="10">
        <v>8.5142000000000007</v>
      </c>
      <c r="M16" s="10">
        <v>8.1208000000000009</v>
      </c>
      <c r="N16" s="10">
        <v>8.7158999999999995</v>
      </c>
      <c r="O16" s="10">
        <v>9.1517440000000008</v>
      </c>
      <c r="P16" s="10">
        <v>11.3978</v>
      </c>
      <c r="Q16" s="10">
        <v>15.641999999999999</v>
      </c>
      <c r="R16" s="10">
        <v>13.666162494</v>
      </c>
      <c r="S16" s="10">
        <v>15.089910567999999</v>
      </c>
      <c r="T16" s="10">
        <v>15.587264217</v>
      </c>
      <c r="U16" s="10">
        <v>21.938008999999997</v>
      </c>
      <c r="V16" s="10">
        <v>23.617399000000002</v>
      </c>
      <c r="W16" s="10">
        <v>30.724989097000002</v>
      </c>
      <c r="X16" s="10">
        <v>38.340618999999997</v>
      </c>
      <c r="Y16" s="10">
        <v>29.652433000000002</v>
      </c>
      <c r="Z16" s="10">
        <v>33.306305999999999</v>
      </c>
    </row>
    <row r="17" spans="1:26">
      <c r="A17" s="10" t="s">
        <v>93</v>
      </c>
      <c r="B17" s="10">
        <v>112.72266188499999</v>
      </c>
      <c r="C17" s="10">
        <v>136.03920740000001</v>
      </c>
      <c r="D17" s="10">
        <v>127.150087802</v>
      </c>
      <c r="E17" s="10">
        <v>141.525888821</v>
      </c>
      <c r="F17" s="10">
        <v>181.03433839941997</v>
      </c>
      <c r="G17" s="10">
        <v>133.29551723100002</v>
      </c>
      <c r="H17" s="10">
        <v>188.18609503799999</v>
      </c>
      <c r="I17" s="10">
        <v>232.44968299999999</v>
      </c>
      <c r="J17" s="10">
        <v>193.80099999999999</v>
      </c>
      <c r="K17" s="10">
        <v>211.03094399999998</v>
      </c>
      <c r="L17" s="10">
        <v>220.30158181100001</v>
      </c>
      <c r="M17" s="10">
        <v>223.21879999999999</v>
      </c>
      <c r="N17" s="10">
        <v>305.26055925200001</v>
      </c>
      <c r="O17" s="10">
        <v>349.82153496800004</v>
      </c>
      <c r="P17" s="10">
        <v>362.39582239099997</v>
      </c>
      <c r="Q17" s="10">
        <v>398.226930176</v>
      </c>
      <c r="R17" s="10">
        <v>351.31596995300004</v>
      </c>
      <c r="S17" s="10">
        <v>336.21356128600002</v>
      </c>
      <c r="T17" s="10">
        <v>412.16488400000003</v>
      </c>
      <c r="U17" s="10">
        <v>443.04763785399996</v>
      </c>
      <c r="V17" s="10">
        <v>409.89501196500004</v>
      </c>
      <c r="W17" s="10">
        <v>485.959</v>
      </c>
      <c r="X17" s="10">
        <v>451.93700000000001</v>
      </c>
      <c r="Y17" s="10">
        <v>449.65</v>
      </c>
      <c r="Z17" s="10">
        <v>544.56799999999998</v>
      </c>
    </row>
    <row r="18" spans="1:26">
      <c r="A18" s="10" t="s">
        <v>92</v>
      </c>
      <c r="B18" s="10">
        <v>65.503201758000003</v>
      </c>
      <c r="C18" s="10">
        <v>92.986739444999998</v>
      </c>
      <c r="D18" s="10">
        <v>77.838222662000007</v>
      </c>
      <c r="E18" s="10">
        <v>74.637899999999988</v>
      </c>
      <c r="F18" s="10">
        <v>84.829954000000001</v>
      </c>
      <c r="G18" s="10">
        <v>84.646121929999993</v>
      </c>
      <c r="H18" s="10">
        <v>93.88</v>
      </c>
      <c r="I18" s="10">
        <v>101.10899999999999</v>
      </c>
      <c r="J18" s="10">
        <v>114.249</v>
      </c>
      <c r="K18" s="10">
        <v>135.45535000000001</v>
      </c>
      <c r="L18" s="10">
        <v>159.37470000000002</v>
      </c>
      <c r="M18" s="10">
        <v>144.72324</v>
      </c>
      <c r="N18" s="10">
        <v>148.35127750000001</v>
      </c>
      <c r="O18" s="10">
        <v>176.947181</v>
      </c>
      <c r="P18" s="10">
        <v>169.81609765499999</v>
      </c>
      <c r="Q18" s="10">
        <v>200.90570000000002</v>
      </c>
      <c r="R18" s="10">
        <v>182.30379000000002</v>
      </c>
      <c r="S18" s="10">
        <v>182.78700000000001</v>
      </c>
      <c r="T18" s="10">
        <v>181.417</v>
      </c>
      <c r="U18" s="10">
        <v>169.428368998</v>
      </c>
      <c r="V18" s="10">
        <v>208.72615085000001</v>
      </c>
      <c r="W18" s="10">
        <v>250.37299999999999</v>
      </c>
      <c r="X18" s="10">
        <v>235.36099999999999</v>
      </c>
      <c r="Y18" s="10">
        <v>266.63799999999998</v>
      </c>
      <c r="Z18" s="10">
        <v>219.971</v>
      </c>
    </row>
    <row r="19" spans="1:26">
      <c r="A19" s="10" t="s">
        <v>91</v>
      </c>
      <c r="B19" s="10">
        <v>0.45</v>
      </c>
      <c r="C19" s="10">
        <v>0.15</v>
      </c>
      <c r="D19" s="10">
        <v>0.08</v>
      </c>
      <c r="E19" s="10">
        <v>0.05</v>
      </c>
      <c r="F19" s="10">
        <v>0.05</v>
      </c>
      <c r="G19" s="10">
        <v>0</v>
      </c>
      <c r="H19" s="10">
        <v>0.05</v>
      </c>
      <c r="I19" s="10">
        <v>5.6500000000000002E-2</v>
      </c>
      <c r="J19" s="10">
        <v>0</v>
      </c>
      <c r="K19" s="10">
        <v>6.0700000000000004E-2</v>
      </c>
      <c r="L19" s="10">
        <v>0.121</v>
      </c>
      <c r="M19" s="10">
        <v>0.12479999999999999</v>
      </c>
      <c r="N19" s="10">
        <v>0.12854400000000002</v>
      </c>
      <c r="O19" s="10">
        <v>0.13240000000000002</v>
      </c>
      <c r="P19" s="10">
        <v>0.121</v>
      </c>
      <c r="Q19" s="10">
        <v>0.12462999999999999</v>
      </c>
      <c r="R19" s="10">
        <v>0.12454800000000001</v>
      </c>
      <c r="S19" s="10">
        <v>0.118321</v>
      </c>
      <c r="T19" s="10">
        <v>0.12187099999999999</v>
      </c>
      <c r="U19" s="10">
        <v>0.12187099999999999</v>
      </c>
      <c r="V19" s="10">
        <v>0.3</v>
      </c>
      <c r="W19" s="10">
        <v>0.7</v>
      </c>
      <c r="X19" s="10">
        <v>0.7</v>
      </c>
      <c r="Y19" s="10">
        <v>0</v>
      </c>
      <c r="Z19" s="10">
        <v>0</v>
      </c>
    </row>
    <row r="20" spans="1:26">
      <c r="A20" s="10" t="s">
        <v>90</v>
      </c>
      <c r="B20" s="10">
        <v>452.99413340400002</v>
      </c>
      <c r="C20" s="10">
        <v>1023.5492343650001</v>
      </c>
      <c r="D20" s="10">
        <v>771.74753892900003</v>
      </c>
      <c r="E20" s="10">
        <v>332.97537061100002</v>
      </c>
      <c r="F20" s="10">
        <v>258.47493583699998</v>
      </c>
      <c r="G20" s="10">
        <v>175.43919374200001</v>
      </c>
      <c r="H20" s="10">
        <v>315.23233704999996</v>
      </c>
      <c r="I20" s="10">
        <v>326.62269705100005</v>
      </c>
      <c r="J20" s="10">
        <v>518.66142943800003</v>
      </c>
      <c r="K20" s="10">
        <v>1696.4077502900002</v>
      </c>
      <c r="L20" s="10">
        <v>1879.9009296019999</v>
      </c>
      <c r="M20" s="10">
        <v>1734.9793050390001</v>
      </c>
      <c r="N20" s="10">
        <v>2441.0457541899996</v>
      </c>
      <c r="O20" s="10">
        <v>837.38592819999997</v>
      </c>
      <c r="P20" s="10">
        <v>884.21458845699999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</row>
    <row r="21" spans="1:26">
      <c r="A21" s="10" t="s">
        <v>89</v>
      </c>
      <c r="B21" s="10">
        <v>64.530699999999996</v>
      </c>
      <c r="C21" s="10">
        <v>72.391959438000001</v>
      </c>
      <c r="D21" s="10">
        <v>53</v>
      </c>
      <c r="E21" s="10">
        <v>85.65</v>
      </c>
      <c r="F21" s="10">
        <v>53</v>
      </c>
      <c r="G21" s="10">
        <v>82.4</v>
      </c>
      <c r="H21" s="10">
        <v>60</v>
      </c>
      <c r="I21" s="10">
        <v>80</v>
      </c>
      <c r="J21" s="10">
        <v>90.444000000000003</v>
      </c>
      <c r="K21" s="10">
        <v>155</v>
      </c>
      <c r="L21" s="10">
        <v>161.53654432100001</v>
      </c>
      <c r="M21" s="10">
        <v>197.436052631</v>
      </c>
      <c r="N21" s="10">
        <v>276.52864069700001</v>
      </c>
      <c r="O21" s="10">
        <v>234.18449991599999</v>
      </c>
      <c r="P21" s="10">
        <v>199.60499999999999</v>
      </c>
      <c r="Q21" s="10">
        <v>204.84177</v>
      </c>
      <c r="R21" s="10">
        <v>275</v>
      </c>
      <c r="S21" s="10">
        <v>457</v>
      </c>
      <c r="T21" s="10">
        <v>298</v>
      </c>
      <c r="U21" s="10">
        <v>306.94</v>
      </c>
      <c r="V21" s="10">
        <v>337.20600000000002</v>
      </c>
      <c r="W21" s="10">
        <v>313.61443283599999</v>
      </c>
      <c r="X21" s="10">
        <v>359.097945864</v>
      </c>
      <c r="Y21" s="10">
        <v>374.539157536</v>
      </c>
      <c r="Z21" s="10">
        <v>470.24390161899998</v>
      </c>
    </row>
    <row r="22" spans="1:26">
      <c r="A22" s="10" t="s">
        <v>88</v>
      </c>
      <c r="B22" s="10">
        <v>1.21064796</v>
      </c>
      <c r="C22" s="10">
        <v>1.57946312</v>
      </c>
      <c r="D22" s="10">
        <v>1.6039855970000001</v>
      </c>
      <c r="E22" s="10">
        <v>1.6738776499999999</v>
      </c>
      <c r="F22" s="10">
        <v>1.4719739190000001</v>
      </c>
      <c r="G22" s="10">
        <v>1.5138830680000002</v>
      </c>
      <c r="H22" s="10">
        <v>1.6364957440000001</v>
      </c>
      <c r="I22" s="10">
        <v>1.710138052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</row>
    <row r="23" spans="1:26">
      <c r="A23" s="10" t="s">
        <v>87</v>
      </c>
      <c r="B23" s="10">
        <v>576.11001800000008</v>
      </c>
      <c r="C23" s="10">
        <v>770.96328361799999</v>
      </c>
      <c r="D23" s="10">
        <v>689.22375567200004</v>
      </c>
      <c r="E23" s="10">
        <v>591.77559600000006</v>
      </c>
      <c r="F23" s="10">
        <v>1001.434219173</v>
      </c>
      <c r="G23" s="10">
        <v>969.29462000000001</v>
      </c>
      <c r="H23" s="10">
        <v>1419.8755019960001</v>
      </c>
      <c r="I23" s="10">
        <v>1651.6242215690002</v>
      </c>
      <c r="J23" s="10">
        <v>157.80000000000001</v>
      </c>
      <c r="K23" s="10">
        <v>585.45112512499998</v>
      </c>
      <c r="L23" s="10">
        <v>1227.45</v>
      </c>
      <c r="M23" s="10">
        <v>1291.417667422</v>
      </c>
      <c r="N23" s="10">
        <v>999.4</v>
      </c>
      <c r="O23" s="10">
        <v>1123.6065173899999</v>
      </c>
      <c r="P23" s="10">
        <v>2422</v>
      </c>
      <c r="Q23" s="10">
        <v>1284.4000000000001</v>
      </c>
      <c r="R23" s="10">
        <v>1343.3999998240001</v>
      </c>
      <c r="S23" s="10">
        <v>1555.383406491</v>
      </c>
      <c r="T23" s="10">
        <v>1555.14447</v>
      </c>
      <c r="U23" s="10">
        <v>1646.938232</v>
      </c>
      <c r="V23" s="10">
        <v>2263.8528889999998</v>
      </c>
      <c r="W23" s="10">
        <v>2311.80831588</v>
      </c>
      <c r="X23" s="10">
        <v>2338.0248149999998</v>
      </c>
      <c r="Y23" s="10">
        <v>2948.3267859999996</v>
      </c>
      <c r="Z23" s="10">
        <v>2889.103705</v>
      </c>
    </row>
    <row r="24" spans="1:26">
      <c r="A24" s="10" t="s">
        <v>86</v>
      </c>
      <c r="B24" s="10">
        <v>150</v>
      </c>
      <c r="C24" s="10">
        <v>153.75039999999998</v>
      </c>
      <c r="D24" s="10">
        <v>160</v>
      </c>
      <c r="E24" s="10">
        <v>169.600003934</v>
      </c>
      <c r="F24" s="10">
        <v>191.35151999999999</v>
      </c>
      <c r="G24" s="10">
        <v>218.02557999999999</v>
      </c>
      <c r="H24" s="10">
        <v>249</v>
      </c>
      <c r="I24" s="10">
        <v>336.70087000000001</v>
      </c>
      <c r="J24" s="10">
        <v>324.58540045000001</v>
      </c>
      <c r="K24" s="10">
        <v>558.48826440900007</v>
      </c>
      <c r="L24" s="10">
        <v>579.01979498500009</v>
      </c>
      <c r="M24" s="10">
        <v>632.82278883499998</v>
      </c>
      <c r="N24" s="10">
        <v>642.82278883499998</v>
      </c>
      <c r="O24" s="10">
        <v>875.91700000000003</v>
      </c>
      <c r="P24" s="10">
        <v>1097.1693500000001</v>
      </c>
      <c r="Q24" s="10">
        <v>1336.3122881930001</v>
      </c>
      <c r="R24" s="10">
        <v>1422.358909499</v>
      </c>
      <c r="S24" s="10">
        <v>1428.63445219</v>
      </c>
      <c r="T24" s="10">
        <v>1235.538</v>
      </c>
      <c r="U24" s="10">
        <v>1290.1050862229999</v>
      </c>
      <c r="V24" s="10">
        <v>1708.273680708</v>
      </c>
      <c r="W24" s="10">
        <v>1573.460678079</v>
      </c>
      <c r="X24" s="10">
        <v>994.88835601400001</v>
      </c>
      <c r="Y24" s="10">
        <v>1084.8314485559999</v>
      </c>
      <c r="Z24" s="10">
        <v>1203.3301961960001</v>
      </c>
    </row>
    <row r="25" spans="1:26">
      <c r="A25" s="10" t="s">
        <v>85</v>
      </c>
      <c r="B25" s="10">
        <v>5.4306966359999995</v>
      </c>
      <c r="C25" s="10">
        <v>6.0812463019999994</v>
      </c>
      <c r="D25" s="10">
        <v>5.8429502119999999</v>
      </c>
      <c r="E25" s="10">
        <v>3.9780560679999999</v>
      </c>
      <c r="F25" s="10">
        <v>4.9177</v>
      </c>
      <c r="G25" s="10">
        <v>5.9047000000000001</v>
      </c>
      <c r="H25" s="10">
        <v>6.7080568290000002</v>
      </c>
      <c r="I25" s="10">
        <v>7.4542780000000004</v>
      </c>
      <c r="J25" s="10">
        <v>8.8490000000000002</v>
      </c>
      <c r="K25" s="10">
        <v>9.27</v>
      </c>
      <c r="L25" s="10">
        <v>19.201582999999999</v>
      </c>
      <c r="M25" s="10">
        <v>17.549199999999999</v>
      </c>
      <c r="N25" s="10">
        <v>18.790599999999998</v>
      </c>
      <c r="O25" s="10">
        <v>16.8124</v>
      </c>
      <c r="P25" s="10">
        <v>19.775700000000001</v>
      </c>
      <c r="Q25" s="10">
        <v>22.57471</v>
      </c>
      <c r="R25" s="10">
        <v>25.357200799999998</v>
      </c>
      <c r="S25" s="10">
        <v>28.511363583999998</v>
      </c>
      <c r="T25" s="10">
        <v>28.473958850999999</v>
      </c>
      <c r="U25" s="10">
        <v>29.339729924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</row>
    <row r="26" spans="1:26">
      <c r="A26" s="10" t="s">
        <v>84</v>
      </c>
      <c r="B26" s="10">
        <v>3.838066972</v>
      </c>
      <c r="C26" s="10">
        <v>6.011762117</v>
      </c>
      <c r="D26" s="10">
        <v>8.0984770499999996</v>
      </c>
      <c r="E26" s="10">
        <v>6.58786</v>
      </c>
      <c r="F26" s="10">
        <v>6.3911999999999995</v>
      </c>
      <c r="G26" s="10">
        <v>7.9348000000000001</v>
      </c>
      <c r="H26" s="10">
        <v>9.0788776200000001</v>
      </c>
      <c r="I26" s="10">
        <v>13.157999999999999</v>
      </c>
      <c r="J26" s="10">
        <v>14.26</v>
      </c>
      <c r="K26" s="10">
        <v>15.355399999999999</v>
      </c>
      <c r="L26" s="10">
        <v>17.003599999999999</v>
      </c>
      <c r="M26" s="10">
        <v>16.483799999999999</v>
      </c>
      <c r="N26" s="10">
        <v>17.337525000000003</v>
      </c>
      <c r="O26" s="10">
        <v>17.487400000000001</v>
      </c>
      <c r="P26" s="10">
        <v>27.178812000000001</v>
      </c>
      <c r="Q26" s="10">
        <v>23.600848999999997</v>
      </c>
      <c r="R26" s="10">
        <v>17.577013279999999</v>
      </c>
      <c r="S26" s="10">
        <v>20.317309000000002</v>
      </c>
      <c r="T26" s="10">
        <v>23.961291000000003</v>
      </c>
      <c r="U26" s="10">
        <v>28.0153283</v>
      </c>
      <c r="V26" s="10">
        <v>31.339868170999999</v>
      </c>
      <c r="W26" s="10">
        <v>37.700938000000001</v>
      </c>
      <c r="X26" s="10">
        <v>34.610226602000004</v>
      </c>
      <c r="Y26" s="10">
        <v>40.194783003999994</v>
      </c>
      <c r="Z26" s="10">
        <v>41.656388982000003</v>
      </c>
    </row>
    <row r="27" spans="1:26">
      <c r="A27" s="10" t="s">
        <v>83</v>
      </c>
      <c r="B27" s="10">
        <v>3.1227698080000001</v>
      </c>
      <c r="C27" s="10">
        <v>3.933064034</v>
      </c>
      <c r="D27" s="10">
        <v>3.849008</v>
      </c>
      <c r="E27" s="10">
        <v>4.3447268919999997</v>
      </c>
      <c r="F27" s="10">
        <v>4.847605637</v>
      </c>
      <c r="G27" s="10">
        <v>6.6201054160000004</v>
      </c>
      <c r="H27" s="10">
        <v>11.975118857</v>
      </c>
      <c r="I27" s="10">
        <v>11.11191913</v>
      </c>
      <c r="J27" s="10">
        <v>13.063495992</v>
      </c>
      <c r="K27" s="10">
        <v>11.482196444</v>
      </c>
      <c r="L27" s="10">
        <v>13.742976955</v>
      </c>
      <c r="M27" s="10">
        <v>16.155419999999999</v>
      </c>
      <c r="N27" s="10">
        <v>17.549313999999999</v>
      </c>
      <c r="O27" s="10">
        <v>16.089400000000001</v>
      </c>
      <c r="P27" s="10">
        <v>13.086281999999999</v>
      </c>
      <c r="Q27" s="10">
        <v>12.329430926999999</v>
      </c>
      <c r="R27" s="10">
        <v>12.202148687000001</v>
      </c>
      <c r="S27" s="10">
        <v>15.545672017000001</v>
      </c>
      <c r="T27" s="10">
        <v>17.052045999999997</v>
      </c>
      <c r="U27" s="10">
        <v>17.295277302999999</v>
      </c>
      <c r="V27" s="10">
        <v>23.583810075000002</v>
      </c>
      <c r="W27" s="10">
        <v>24.498607</v>
      </c>
      <c r="X27" s="10">
        <v>23.789926418</v>
      </c>
      <c r="Y27" s="10">
        <v>29.656653672000001</v>
      </c>
      <c r="Z27" s="10">
        <v>30.646392840000001</v>
      </c>
    </row>
    <row r="28" spans="1:26">
      <c r="A28" s="10" t="s">
        <v>82</v>
      </c>
      <c r="B28" s="10">
        <v>16.661999999999999</v>
      </c>
      <c r="C28" s="10">
        <v>18.967037000000001</v>
      </c>
      <c r="D28" s="10">
        <v>12.685058999999999</v>
      </c>
      <c r="E28" s="10">
        <v>10.345807000000001</v>
      </c>
      <c r="F28" s="10">
        <v>10</v>
      </c>
      <c r="G28" s="10">
        <v>10.45</v>
      </c>
      <c r="H28" s="10">
        <v>8</v>
      </c>
      <c r="I28" s="10">
        <v>8.32</v>
      </c>
      <c r="J28" s="10">
        <v>7.6112000000000002</v>
      </c>
      <c r="K28" s="10">
        <v>8.9556480000000001</v>
      </c>
      <c r="L28" s="10">
        <v>9.3138740000000002</v>
      </c>
      <c r="M28" s="10">
        <v>9.2095589999999987</v>
      </c>
      <c r="N28" s="10">
        <v>9.4858459999999987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</row>
    <row r="29" spans="1:26">
      <c r="A29" s="10" t="s">
        <v>81</v>
      </c>
      <c r="B29" s="10">
        <v>1.2267180440000001</v>
      </c>
      <c r="C29" s="10">
        <v>1.2829910400000002</v>
      </c>
      <c r="D29" s="10">
        <v>1.8468484029999999</v>
      </c>
      <c r="E29" s="10">
        <v>1.2852482070000002</v>
      </c>
      <c r="F29" s="10">
        <v>1.9274981330000001</v>
      </c>
      <c r="G29" s="10">
        <v>1.9994868240000001</v>
      </c>
      <c r="H29" s="10">
        <v>2.4066736930000001</v>
      </c>
      <c r="I29" s="10">
        <v>5.2860120090000002</v>
      </c>
      <c r="J29" s="10">
        <v>7.2640000000000002</v>
      </c>
      <c r="K29" s="10">
        <v>6.3925799999999997</v>
      </c>
      <c r="L29" s="10">
        <v>6.7274301999999997</v>
      </c>
      <c r="M29" s="10">
        <v>5.3629316959999995</v>
      </c>
      <c r="N29" s="10">
        <v>4.7930000000000001</v>
      </c>
      <c r="O29" s="10">
        <v>4.7919999999999998</v>
      </c>
      <c r="P29" s="10">
        <v>4.298</v>
      </c>
      <c r="Q29" s="10">
        <v>4.1381999999999994</v>
      </c>
      <c r="R29" s="10">
        <v>3.9211795120000001</v>
      </c>
      <c r="S29" s="10">
        <v>1.3545148</v>
      </c>
      <c r="T29" s="10">
        <v>2.1220644539999998</v>
      </c>
      <c r="U29" s="10">
        <v>2.1980650000000002</v>
      </c>
      <c r="V29" s="10">
        <v>1.2513260259999999</v>
      </c>
      <c r="W29" s="10">
        <v>2.4970850009999999</v>
      </c>
      <c r="X29" s="10">
        <v>1.5995029999999999</v>
      </c>
      <c r="Y29" s="10">
        <v>1.0055874929999999</v>
      </c>
      <c r="Z29" s="10">
        <v>0.624</v>
      </c>
    </row>
    <row r="30" spans="1:26">
      <c r="A30" s="10" t="s">
        <v>80</v>
      </c>
      <c r="B30" s="10">
        <v>2.3495622149999997</v>
      </c>
      <c r="C30" s="10">
        <v>2.3636797539999996</v>
      </c>
      <c r="D30" s="10">
        <v>11.301396000999999</v>
      </c>
      <c r="E30" s="10">
        <v>12.064665956999999</v>
      </c>
      <c r="F30" s="10">
        <v>10.910071807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</row>
    <row r="31" spans="1:26">
      <c r="A31" s="10" t="s">
        <v>79</v>
      </c>
      <c r="B31" s="10">
        <v>155.070966</v>
      </c>
      <c r="C31" s="10">
        <v>196.430635</v>
      </c>
      <c r="D31" s="10">
        <v>201.27271500000001</v>
      </c>
      <c r="E31" s="10">
        <v>220.91572099999999</v>
      </c>
      <c r="F31" s="10">
        <v>246.556488</v>
      </c>
      <c r="G31" s="10">
        <v>269.40705298899996</v>
      </c>
      <c r="H31" s="10">
        <v>299.22846600000003</v>
      </c>
      <c r="I31" s="10">
        <v>342.63200000000001</v>
      </c>
      <c r="J31" s="10">
        <v>375.00400000000002</v>
      </c>
      <c r="K31" s="10">
        <v>463.42268000000001</v>
      </c>
      <c r="L31" s="10">
        <v>502.68469500000003</v>
      </c>
      <c r="M31" s="10">
        <v>516.59672599999999</v>
      </c>
      <c r="N31" s="10">
        <v>530.90980200000001</v>
      </c>
      <c r="O31" s="10">
        <v>550.28099999999995</v>
      </c>
      <c r="P31" s="10">
        <v>625.529</v>
      </c>
      <c r="Q31" s="10">
        <v>641.755</v>
      </c>
      <c r="R31" s="10">
        <v>693.09483057199998</v>
      </c>
      <c r="S31" s="10">
        <v>830.20600000000002</v>
      </c>
      <c r="T31" s="10">
        <v>834.85299999999995</v>
      </c>
      <c r="U31" s="10">
        <v>972.82971999999995</v>
      </c>
      <c r="V31" s="10">
        <v>935.22758852200002</v>
      </c>
      <c r="W31" s="10">
        <v>1050.94</v>
      </c>
      <c r="X31" s="10">
        <v>1086.444</v>
      </c>
      <c r="Y31" s="10">
        <v>1322.509</v>
      </c>
      <c r="Z31" s="10">
        <v>1442.462</v>
      </c>
    </row>
    <row r="32" spans="1:26">
      <c r="A32" s="10" t="s">
        <v>78</v>
      </c>
      <c r="B32" s="10">
        <v>165.62971999999999</v>
      </c>
      <c r="C32" s="10">
        <v>193.28389999999999</v>
      </c>
      <c r="D32" s="10">
        <v>198.16300000000001</v>
      </c>
      <c r="E32" s="10">
        <v>218.41269999900001</v>
      </c>
      <c r="F32" s="10">
        <v>263.37253999999996</v>
      </c>
      <c r="G32" s="10">
        <v>275.673</v>
      </c>
      <c r="H32" s="10">
        <v>307.02300000000002</v>
      </c>
      <c r="I32" s="10">
        <v>353.57400000000001</v>
      </c>
      <c r="J32" s="10">
        <v>404.45949999999954</v>
      </c>
      <c r="K32" s="10">
        <v>503.93400000000003</v>
      </c>
      <c r="L32" s="10">
        <v>501.37299999999999</v>
      </c>
      <c r="M32" s="10">
        <v>515.02719000000002</v>
      </c>
      <c r="N32" s="10">
        <v>517.68192399199995</v>
      </c>
      <c r="O32" s="10">
        <v>602.57830000000001</v>
      </c>
      <c r="P32" s="10">
        <v>620.34199999999998</v>
      </c>
      <c r="Q32" s="10">
        <v>751.35400000000004</v>
      </c>
      <c r="R32" s="10">
        <v>780.81639639400009</v>
      </c>
      <c r="S32" s="10">
        <v>786.53899999999999</v>
      </c>
      <c r="T32" s="10">
        <v>855.10500000000002</v>
      </c>
      <c r="U32" s="10">
        <v>903.25699999999995</v>
      </c>
      <c r="V32" s="10">
        <v>994.16468349000002</v>
      </c>
      <c r="W32" s="10">
        <v>1289.8030000000001</v>
      </c>
      <c r="X32" s="10">
        <v>1296.9259999999999</v>
      </c>
      <c r="Y32" s="10">
        <v>1370.8140000000001</v>
      </c>
      <c r="Z32" s="10">
        <v>1355.2280000000001</v>
      </c>
    </row>
    <row r="33" spans="1:26">
      <c r="A33" s="10" t="s">
        <v>77</v>
      </c>
      <c r="B33" s="10">
        <v>16.955580000000001</v>
      </c>
      <c r="C33" s="10">
        <v>21.159413348999998</v>
      </c>
      <c r="D33" s="10">
        <v>17.399999999999999</v>
      </c>
      <c r="E33" s="10">
        <v>8.9909940040000009</v>
      </c>
      <c r="F33" s="10">
        <v>15.021000000000001</v>
      </c>
      <c r="G33" s="10">
        <v>25</v>
      </c>
      <c r="H33" s="10">
        <v>23.25</v>
      </c>
      <c r="I33" s="10">
        <v>19.986249999999998</v>
      </c>
      <c r="J33" s="10">
        <v>34.7057</v>
      </c>
      <c r="K33" s="10">
        <v>31.7</v>
      </c>
      <c r="L33" s="10">
        <v>33.008000000000003</v>
      </c>
      <c r="M33" s="10">
        <v>34</v>
      </c>
      <c r="N33" s="10">
        <v>35</v>
      </c>
      <c r="O33" s="10">
        <v>38.24</v>
      </c>
      <c r="P33" s="10">
        <v>40.300539999999998</v>
      </c>
      <c r="Q33" s="10">
        <v>43.391815999999999</v>
      </c>
      <c r="R33" s="10">
        <v>43.715263</v>
      </c>
      <c r="S33" s="10">
        <v>44.874489999999994</v>
      </c>
      <c r="T33" s="10">
        <v>47.186294000000004</v>
      </c>
      <c r="U33" s="10">
        <v>60.575761516</v>
      </c>
      <c r="V33" s="10">
        <v>52.675999499999996</v>
      </c>
      <c r="W33" s="10">
        <v>107.96979150000001</v>
      </c>
      <c r="X33" s="10">
        <v>54.558463719000002</v>
      </c>
      <c r="Y33" s="10">
        <v>56.558778861</v>
      </c>
      <c r="Z33" s="10">
        <v>101.134</v>
      </c>
    </row>
    <row r="34" spans="1:26">
      <c r="A34" s="10" t="s">
        <v>76</v>
      </c>
      <c r="B34" s="10">
        <v>11.907999999999999</v>
      </c>
      <c r="C34" s="10">
        <v>13.088899999999999</v>
      </c>
      <c r="D34" s="10">
        <v>13.815331</v>
      </c>
      <c r="E34" s="10">
        <v>14.85802</v>
      </c>
      <c r="F34" s="10">
        <v>15.6723</v>
      </c>
      <c r="G34" s="10">
        <v>16.845185000000001</v>
      </c>
      <c r="H34" s="10">
        <v>17.510849999999998</v>
      </c>
      <c r="I34" s="10">
        <v>18.481827000000003</v>
      </c>
      <c r="J34" s="10">
        <v>19.493085000000001</v>
      </c>
      <c r="K34" s="10">
        <v>20.855101999999999</v>
      </c>
      <c r="L34" s="10">
        <v>21.899736000000001</v>
      </c>
      <c r="M34" s="10">
        <v>21.210564999999999</v>
      </c>
      <c r="N34" s="10">
        <v>22.112311000000002</v>
      </c>
      <c r="O34" s="10">
        <v>23.129092</v>
      </c>
      <c r="P34" s="10">
        <v>23.191666808000001</v>
      </c>
      <c r="Q34" s="10">
        <v>22.708372000000001</v>
      </c>
      <c r="R34" s="10">
        <v>23.996933000000002</v>
      </c>
      <c r="S34" s="10">
        <v>22.491266</v>
      </c>
      <c r="T34" s="10">
        <v>26.085205000000002</v>
      </c>
      <c r="U34" s="10">
        <v>27.035575000000001</v>
      </c>
      <c r="V34" s="10">
        <v>26.185393999999999</v>
      </c>
      <c r="W34" s="10">
        <v>27.719926999999998</v>
      </c>
      <c r="X34" s="10">
        <v>27.355207999999998</v>
      </c>
      <c r="Y34" s="10">
        <v>31.182973999999998</v>
      </c>
      <c r="Z34" s="10">
        <v>33.965643999999998</v>
      </c>
    </row>
    <row r="35" spans="1:26">
      <c r="A35" s="10" t="s">
        <v>75</v>
      </c>
      <c r="B35" s="10">
        <v>31.875</v>
      </c>
      <c r="C35" s="10">
        <v>35.063000000000002</v>
      </c>
      <c r="D35" s="10">
        <v>89.166780000000003</v>
      </c>
      <c r="E35" s="10">
        <v>36.5</v>
      </c>
      <c r="F35" s="10">
        <v>124.09950000000001</v>
      </c>
      <c r="G35" s="10">
        <v>60.177489999999999</v>
      </c>
      <c r="H35" s="10">
        <v>85.179000000000002</v>
      </c>
      <c r="I35" s="10">
        <v>245.75700000000001</v>
      </c>
      <c r="J35" s="10">
        <v>420</v>
      </c>
      <c r="K35" s="10">
        <v>173</v>
      </c>
      <c r="L35" s="10">
        <v>148</v>
      </c>
      <c r="M35" s="10">
        <v>120.5</v>
      </c>
      <c r="N35" s="10">
        <v>52.146999999999998</v>
      </c>
      <c r="O35" s="10">
        <v>37</v>
      </c>
      <c r="P35" s="10">
        <v>42.253</v>
      </c>
      <c r="Q35" s="10">
        <v>32.893028000000001</v>
      </c>
      <c r="R35" s="10">
        <v>22.732519</v>
      </c>
      <c r="S35" s="10">
        <v>8.7827999999999999</v>
      </c>
      <c r="T35" s="10">
        <v>95.079540999999992</v>
      </c>
      <c r="U35" s="10">
        <v>0</v>
      </c>
      <c r="V35" s="10">
        <v>25</v>
      </c>
      <c r="W35" s="10">
        <v>0</v>
      </c>
      <c r="X35" s="10">
        <v>138.91050000000001</v>
      </c>
      <c r="Y35" s="10">
        <v>0</v>
      </c>
      <c r="Z35" s="10">
        <v>0</v>
      </c>
    </row>
    <row r="36" spans="1:26">
      <c r="A36" s="10" t="s">
        <v>74</v>
      </c>
      <c r="B36" s="10">
        <v>16</v>
      </c>
      <c r="C36" s="10">
        <v>33</v>
      </c>
      <c r="D36" s="10">
        <v>21.3</v>
      </c>
      <c r="E36" s="10">
        <v>42.82</v>
      </c>
      <c r="F36" s="10">
        <v>26.878457554000001</v>
      </c>
      <c r="G36" s="10">
        <v>24.246295101000001</v>
      </c>
      <c r="H36" s="10">
        <v>51.501524680000003</v>
      </c>
      <c r="I36" s="10">
        <v>51.116</v>
      </c>
      <c r="J36" s="10">
        <v>120.24730000000001</v>
      </c>
      <c r="K36" s="10">
        <v>64.850911349</v>
      </c>
      <c r="L36" s="10">
        <v>114.99996349700001</v>
      </c>
      <c r="M36" s="10">
        <v>134</v>
      </c>
      <c r="N36" s="10">
        <v>183.03060886599999</v>
      </c>
      <c r="O36" s="10">
        <v>198.509535003</v>
      </c>
      <c r="P36" s="10">
        <v>320.186523298</v>
      </c>
      <c r="Q36" s="10">
        <v>326.44792077599999</v>
      </c>
      <c r="R36" s="10">
        <v>269.24211764099999</v>
      </c>
      <c r="S36" s="10">
        <v>309.839512711</v>
      </c>
      <c r="T36" s="10">
        <v>268.98676955099995</v>
      </c>
      <c r="U36" s="10">
        <v>182.208591939</v>
      </c>
      <c r="V36" s="10">
        <v>347.06449166599998</v>
      </c>
      <c r="W36" s="10">
        <v>382.29270000000002</v>
      </c>
      <c r="X36" s="10">
        <v>511.49400000000003</v>
      </c>
      <c r="Y36" s="10">
        <v>451.363</v>
      </c>
      <c r="Z36" s="10">
        <v>544.95903289800003</v>
      </c>
    </row>
    <row r="37" spans="1:26">
      <c r="A37" s="10" t="s">
        <v>73</v>
      </c>
      <c r="B37" s="10">
        <v>0</v>
      </c>
      <c r="C37" s="10">
        <v>3.5</v>
      </c>
      <c r="D37" s="10">
        <v>3.2</v>
      </c>
      <c r="E37" s="10">
        <v>12.3</v>
      </c>
      <c r="F37" s="10">
        <v>3.3439999999999999</v>
      </c>
      <c r="G37" s="10">
        <v>3.3776649999999999</v>
      </c>
      <c r="H37" s="10">
        <v>12.564871199999999</v>
      </c>
      <c r="I37" s="10">
        <v>27.049637125</v>
      </c>
      <c r="J37" s="10">
        <v>27.514451765</v>
      </c>
      <c r="K37" s="10">
        <v>16.183</v>
      </c>
      <c r="L37" s="10">
        <v>14.1</v>
      </c>
      <c r="M37" s="10">
        <v>14</v>
      </c>
      <c r="N37" s="10">
        <v>12</v>
      </c>
      <c r="O37" s="10">
        <v>17.053999999999998</v>
      </c>
      <c r="P37" s="10">
        <v>16</v>
      </c>
      <c r="Q37" s="10">
        <v>18</v>
      </c>
      <c r="R37" s="10">
        <v>18.899999999999999</v>
      </c>
      <c r="S37" s="10">
        <v>16.600000000000001</v>
      </c>
      <c r="T37" s="10">
        <v>17.065312500000001</v>
      </c>
      <c r="U37" s="10">
        <v>17.065312500000001</v>
      </c>
      <c r="V37" s="10">
        <v>23</v>
      </c>
      <c r="W37" s="10">
        <v>23.632411000000001</v>
      </c>
      <c r="X37" s="10">
        <v>24.28106519</v>
      </c>
      <c r="Y37" s="10">
        <v>25</v>
      </c>
      <c r="Z37" s="10">
        <v>36.365000000000002</v>
      </c>
    </row>
    <row r="38" spans="1:26">
      <c r="A38" s="10" t="s">
        <v>72</v>
      </c>
      <c r="B38" s="10">
        <v>5.5397309999999997</v>
      </c>
      <c r="C38" s="10">
        <v>5.7835609999999997</v>
      </c>
      <c r="D38" s="10">
        <v>6.2645</v>
      </c>
      <c r="E38" s="10">
        <v>6.8560799999999995</v>
      </c>
      <c r="F38" s="10">
        <v>21.457758000000002</v>
      </c>
      <c r="G38" s="10">
        <v>10.343290000000001</v>
      </c>
      <c r="H38" s="10">
        <v>11.027252000000001</v>
      </c>
      <c r="I38" s="10">
        <v>11.578624</v>
      </c>
      <c r="J38" s="10">
        <v>10.049897999999999</v>
      </c>
      <c r="K38" s="10">
        <v>12.516586</v>
      </c>
      <c r="L38" s="10">
        <v>14.090868</v>
      </c>
      <c r="M38" s="10">
        <v>13.363938000000001</v>
      </c>
      <c r="N38" s="10">
        <v>14.899513000000001</v>
      </c>
      <c r="O38" s="10">
        <v>15.695999</v>
      </c>
      <c r="P38" s="10">
        <v>15.34832488</v>
      </c>
      <c r="Q38" s="10">
        <v>16.513068999999998</v>
      </c>
      <c r="R38" s="10">
        <v>16.790029999999998</v>
      </c>
      <c r="S38" s="10">
        <v>17.416138</v>
      </c>
      <c r="T38" s="10">
        <v>18.401379000000002</v>
      </c>
      <c r="U38" s="10">
        <v>18.690860000000001</v>
      </c>
      <c r="V38" s="10">
        <v>16.223058999999999</v>
      </c>
      <c r="W38" s="10">
        <v>16.542793000000003</v>
      </c>
      <c r="X38" s="10">
        <v>16.606021000000002</v>
      </c>
      <c r="Y38" s="10">
        <v>32.431324000000004</v>
      </c>
      <c r="Z38" s="10">
        <v>35.017871999999997</v>
      </c>
    </row>
    <row r="39" spans="1:26">
      <c r="A39" s="10" t="s">
        <v>71</v>
      </c>
      <c r="B39" s="10">
        <v>9.5369946930000005</v>
      </c>
      <c r="C39" s="10">
        <v>11.014920925</v>
      </c>
      <c r="D39" s="10">
        <v>12.174465204000001</v>
      </c>
      <c r="E39" s="10">
        <v>10.938042822</v>
      </c>
      <c r="F39" s="10">
        <v>12.934366000000001</v>
      </c>
      <c r="G39" s="10">
        <v>12.047130983999999</v>
      </c>
      <c r="H39" s="10">
        <v>12.5402</v>
      </c>
      <c r="I39" s="10">
        <v>13.089897499999999</v>
      </c>
      <c r="J39" s="10">
        <v>12.615465469</v>
      </c>
      <c r="K39" s="10">
        <v>13.8904</v>
      </c>
      <c r="L39" s="10">
        <v>14.576000000000001</v>
      </c>
      <c r="M39" s="10">
        <v>15.01336</v>
      </c>
      <c r="N39" s="10">
        <v>17.311544000000001</v>
      </c>
      <c r="O39" s="10">
        <v>14.599211541999999</v>
      </c>
      <c r="P39" s="10">
        <v>17.071204000000002</v>
      </c>
      <c r="Q39" s="10">
        <v>17.541558936000001</v>
      </c>
      <c r="R39" s="10">
        <v>15.468190786999999</v>
      </c>
      <c r="S39" s="10">
        <v>17.217553333000001</v>
      </c>
      <c r="T39" s="10">
        <v>17.97653</v>
      </c>
      <c r="U39" s="10">
        <v>19.415899</v>
      </c>
      <c r="V39" s="10">
        <v>27.212377</v>
      </c>
      <c r="W39" s="10">
        <v>24.796812999999997</v>
      </c>
      <c r="X39" s="10">
        <v>25.871541829999998</v>
      </c>
      <c r="Y39" s="10">
        <v>30.732834</v>
      </c>
      <c r="Z39" s="10">
        <v>34.439101000000001</v>
      </c>
    </row>
    <row r="40" spans="1:26">
      <c r="A40" s="10" t="s">
        <v>70</v>
      </c>
      <c r="B40" s="10">
        <v>0</v>
      </c>
      <c r="C40" s="10">
        <v>54</v>
      </c>
      <c r="D40" s="10">
        <v>51.036499999999997</v>
      </c>
      <c r="E40" s="10">
        <v>30.9</v>
      </c>
      <c r="F40" s="10">
        <v>47.713200000000001</v>
      </c>
      <c r="G40" s="10">
        <v>57.962969999999999</v>
      </c>
      <c r="H40" s="10">
        <v>262.62305109904997</v>
      </c>
      <c r="I40" s="10">
        <v>205.70248324299999</v>
      </c>
      <c r="J40" s="10">
        <v>122.96726</v>
      </c>
      <c r="K40" s="10">
        <v>126.94544</v>
      </c>
      <c r="L40" s="10">
        <v>444.022436782</v>
      </c>
      <c r="M40" s="10">
        <v>234.13900039999999</v>
      </c>
      <c r="N40" s="10">
        <v>291.356572003</v>
      </c>
      <c r="O40" s="10">
        <v>311.47973661140998</v>
      </c>
      <c r="P40" s="10">
        <v>322.95080000000002</v>
      </c>
      <c r="Q40" s="10">
        <v>345.56228349300005</v>
      </c>
      <c r="R40" s="10">
        <v>302.67700000000002</v>
      </c>
      <c r="S40" s="10">
        <v>323.935515119</v>
      </c>
      <c r="T40" s="10">
        <v>264.97399999999999</v>
      </c>
      <c r="U40" s="10">
        <v>304.91031977200004</v>
      </c>
      <c r="V40" s="10">
        <v>313.77817666599998</v>
      </c>
      <c r="W40" s="10">
        <v>0</v>
      </c>
      <c r="X40" s="10">
        <v>0</v>
      </c>
      <c r="Y40" s="10">
        <v>0</v>
      </c>
      <c r="Z40" s="10">
        <v>352.80752256400001</v>
      </c>
    </row>
    <row r="41" spans="1:26">
      <c r="A41" s="10" t="s">
        <v>69</v>
      </c>
      <c r="B41" s="10">
        <v>0</v>
      </c>
      <c r="C41" s="10">
        <v>0</v>
      </c>
      <c r="D41" s="10">
        <v>0</v>
      </c>
      <c r="E41" s="10">
        <v>5</v>
      </c>
      <c r="F41" s="10">
        <v>5</v>
      </c>
      <c r="G41" s="10">
        <v>5</v>
      </c>
      <c r="H41" s="10">
        <v>5</v>
      </c>
      <c r="I41" s="10">
        <v>5.2250000005000006</v>
      </c>
      <c r="J41" s="10">
        <v>5.4340000000000002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</row>
    <row r="42" spans="1:26">
      <c r="A42" s="10" t="s">
        <v>68</v>
      </c>
      <c r="B42" s="10">
        <v>1.05</v>
      </c>
      <c r="C42" s="10">
        <v>1.05</v>
      </c>
      <c r="D42" s="10">
        <v>1.113</v>
      </c>
      <c r="E42" s="10">
        <v>1.1687000000000001</v>
      </c>
      <c r="F42" s="10">
        <v>1.1870000000000001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</row>
    <row r="43" spans="1:26">
      <c r="A43" s="10" t="s">
        <v>67</v>
      </c>
      <c r="B43" s="10">
        <v>0</v>
      </c>
      <c r="C43" s="10">
        <v>0</v>
      </c>
      <c r="D43" s="10">
        <v>6.1826849629999998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5.6785299999999994</v>
      </c>
      <c r="L43" s="10">
        <v>45.116814839</v>
      </c>
      <c r="M43" s="10">
        <v>20</v>
      </c>
      <c r="N43" s="10">
        <v>60</v>
      </c>
      <c r="O43" s="10">
        <v>61.8</v>
      </c>
      <c r="P43" s="10">
        <v>10</v>
      </c>
      <c r="Q43" s="10">
        <v>63.654000000000003</v>
      </c>
      <c r="R43" s="10">
        <v>63.972629999999995</v>
      </c>
      <c r="S43" s="10">
        <v>20.670018725999999</v>
      </c>
      <c r="T43" s="10">
        <v>67.989270000000005</v>
      </c>
      <c r="U43" s="10">
        <v>67.989270000000005</v>
      </c>
      <c r="V43" s="10">
        <v>107.229</v>
      </c>
      <c r="W43" s="10">
        <v>110.446</v>
      </c>
      <c r="X43" s="10">
        <v>153.32499999999999</v>
      </c>
      <c r="Y43" s="10">
        <v>369.44122749999997</v>
      </c>
      <c r="Z43" s="10">
        <v>402.17200000000003</v>
      </c>
    </row>
    <row r="44" spans="1:26">
      <c r="A44" s="10" t="s">
        <v>66</v>
      </c>
      <c r="B44" s="10">
        <v>0</v>
      </c>
      <c r="C44" s="10">
        <v>7</v>
      </c>
      <c r="D44" s="10">
        <v>7</v>
      </c>
      <c r="E44" s="10">
        <v>7</v>
      </c>
      <c r="F44" s="10">
        <v>21</v>
      </c>
      <c r="G44" s="10">
        <v>6</v>
      </c>
      <c r="H44" s="10">
        <v>21</v>
      </c>
      <c r="I44" s="10">
        <v>21</v>
      </c>
      <c r="J44" s="10">
        <v>23</v>
      </c>
      <c r="K44" s="10">
        <v>35</v>
      </c>
      <c r="L44" s="10">
        <v>40</v>
      </c>
      <c r="M44" s="10">
        <v>47.825000000000003</v>
      </c>
      <c r="N44" s="10">
        <v>25</v>
      </c>
      <c r="O44" s="10">
        <v>65</v>
      </c>
      <c r="P44" s="10">
        <v>30</v>
      </c>
      <c r="Q44" s="10">
        <v>20</v>
      </c>
      <c r="R44" s="10">
        <v>17</v>
      </c>
      <c r="S44" s="10">
        <v>60</v>
      </c>
      <c r="T44" s="10">
        <v>102.705</v>
      </c>
      <c r="U44" s="10">
        <v>50</v>
      </c>
      <c r="V44" s="10">
        <v>50</v>
      </c>
      <c r="W44" s="10">
        <v>60</v>
      </c>
      <c r="X44" s="10">
        <v>63</v>
      </c>
      <c r="Y44" s="10">
        <v>67.92</v>
      </c>
      <c r="Z44" s="10">
        <v>70</v>
      </c>
    </row>
    <row r="45" spans="1:26">
      <c r="A45" s="10" t="s">
        <v>65</v>
      </c>
      <c r="B45" s="10">
        <v>0</v>
      </c>
      <c r="C45" s="10">
        <v>38.417000000000002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</row>
    <row r="46" spans="1:26">
      <c r="A46" s="10" t="s">
        <v>64</v>
      </c>
      <c r="B46" s="10">
        <v>0</v>
      </c>
      <c r="C46" s="10">
        <v>0</v>
      </c>
      <c r="D46" s="10">
        <v>0.95099999999999996</v>
      </c>
      <c r="E46" s="10">
        <v>0.62549999999999994</v>
      </c>
      <c r="F46" s="10">
        <v>0.67216799999999999</v>
      </c>
      <c r="G46" s="10">
        <v>0.47941255999999999</v>
      </c>
      <c r="H46" s="10">
        <v>0.50338318800000004</v>
      </c>
      <c r="I46" s="10">
        <v>1.1933831880000001</v>
      </c>
      <c r="J46" s="10">
        <v>0.72800049999999994</v>
      </c>
      <c r="K46" s="10">
        <v>0.76075999999999999</v>
      </c>
      <c r="L46" s="10">
        <v>0.79119039999999996</v>
      </c>
      <c r="M46" s="10">
        <v>0.75954278399999997</v>
      </c>
      <c r="N46" s="10">
        <v>0.79920000000000002</v>
      </c>
      <c r="O46" s="10">
        <v>3.0603613369999998</v>
      </c>
      <c r="P46" s="10">
        <v>0.49229622499999998</v>
      </c>
      <c r="Q46" s="10">
        <v>0.45570457800000003</v>
      </c>
      <c r="R46" s="10">
        <v>0.48006546900000002</v>
      </c>
      <c r="S46" s="10">
        <v>0.60344819399999994</v>
      </c>
      <c r="T46" s="10">
        <v>0.48281036899999996</v>
      </c>
      <c r="U46" s="10">
        <v>0.49099999999999999</v>
      </c>
      <c r="V46" s="10">
        <v>0.21787995499999999</v>
      </c>
      <c r="W46" s="10">
        <v>0.56342606299999998</v>
      </c>
      <c r="X46" s="10">
        <v>0.56342606299999998</v>
      </c>
      <c r="Y46" s="10">
        <v>0.5946883329999999</v>
      </c>
      <c r="Z46" s="10">
        <v>2.027062226</v>
      </c>
    </row>
    <row r="47" spans="1:26">
      <c r="A47" s="10" t="s">
        <v>63</v>
      </c>
      <c r="B47" s="10">
        <v>0</v>
      </c>
      <c r="C47" s="10">
        <v>40</v>
      </c>
      <c r="D47" s="10">
        <v>15</v>
      </c>
      <c r="E47" s="10">
        <v>16.757999999999999</v>
      </c>
      <c r="F47" s="10">
        <v>50.45</v>
      </c>
      <c r="G47" s="10">
        <v>43.435000000000002</v>
      </c>
      <c r="H47" s="10">
        <v>29.5</v>
      </c>
      <c r="I47" s="10">
        <v>59.101999999999997</v>
      </c>
      <c r="J47" s="10">
        <v>64.8</v>
      </c>
      <c r="K47" s="10">
        <v>66</v>
      </c>
      <c r="L47" s="10">
        <v>123.32622000000001</v>
      </c>
      <c r="M47" s="10">
        <v>162.19999999999999</v>
      </c>
      <c r="N47" s="10">
        <v>121.715</v>
      </c>
      <c r="O47" s="10">
        <v>80</v>
      </c>
      <c r="P47" s="10">
        <v>78.431372549000002</v>
      </c>
      <c r="Q47" s="10">
        <v>90</v>
      </c>
      <c r="R47" s="10">
        <v>92</v>
      </c>
      <c r="S47" s="10">
        <v>130</v>
      </c>
      <c r="T47" s="10">
        <v>99.694683999999995</v>
      </c>
      <c r="U47" s="10">
        <v>103.41800000000001</v>
      </c>
      <c r="V47" s="10">
        <v>109.37444003</v>
      </c>
      <c r="W47" s="10">
        <v>110.24</v>
      </c>
      <c r="X47" s="10">
        <v>120.25</v>
      </c>
      <c r="Y47" s="10">
        <v>166.549969</v>
      </c>
      <c r="Z47" s="10">
        <v>144.57</v>
      </c>
    </row>
    <row r="48" spans="1:26">
      <c r="A48" s="10" t="s">
        <v>62</v>
      </c>
      <c r="B48" s="10">
        <v>0</v>
      </c>
      <c r="C48" s="10">
        <v>0</v>
      </c>
      <c r="D48" s="10">
        <v>0</v>
      </c>
      <c r="E48" s="10">
        <v>2</v>
      </c>
      <c r="F48" s="10">
        <v>45</v>
      </c>
      <c r="G48" s="10">
        <v>45</v>
      </c>
      <c r="H48" s="10">
        <v>30</v>
      </c>
      <c r="I48" s="10">
        <v>45.561999999999998</v>
      </c>
      <c r="J48" s="10">
        <v>50</v>
      </c>
      <c r="K48" s="10">
        <v>62</v>
      </c>
      <c r="L48" s="10">
        <v>21.527000000000001</v>
      </c>
      <c r="M48" s="10">
        <v>43.4</v>
      </c>
      <c r="N48" s="10">
        <v>118.20099999999999</v>
      </c>
      <c r="O48" s="10">
        <v>169.93199999999999</v>
      </c>
      <c r="P48" s="10">
        <v>121.21024475899999</v>
      </c>
      <c r="Q48" s="10">
        <v>105</v>
      </c>
      <c r="R48" s="10">
        <v>129</v>
      </c>
      <c r="S48" s="10">
        <v>141</v>
      </c>
      <c r="T48" s="10">
        <v>111.02200000000001</v>
      </c>
      <c r="U48" s="10">
        <v>99.180999999999997</v>
      </c>
      <c r="V48" s="10">
        <v>134.14412202099999</v>
      </c>
      <c r="W48" s="10">
        <v>135.29</v>
      </c>
      <c r="X48" s="10">
        <v>140.29</v>
      </c>
      <c r="Y48" s="10">
        <v>144.49870000000001</v>
      </c>
      <c r="Z48" s="10">
        <v>176.084</v>
      </c>
    </row>
    <row r="49" spans="1:26">
      <c r="A49" s="10" t="s">
        <v>61</v>
      </c>
      <c r="B49" s="10">
        <v>0</v>
      </c>
      <c r="C49" s="10">
        <v>0</v>
      </c>
      <c r="D49" s="10">
        <v>0</v>
      </c>
      <c r="E49" s="10">
        <v>0.22500000000000001</v>
      </c>
      <c r="F49" s="10">
        <v>4.6265144659999997</v>
      </c>
      <c r="G49" s="10">
        <v>4.806129844</v>
      </c>
      <c r="H49" s="10">
        <v>5.0116351880000005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</row>
    <row r="50" spans="1:26">
      <c r="A50" s="10" t="s">
        <v>60</v>
      </c>
      <c r="B50" s="10">
        <v>0</v>
      </c>
      <c r="C50" s="10">
        <v>0</v>
      </c>
      <c r="D50" s="10">
        <v>0</v>
      </c>
      <c r="E50" s="10">
        <v>2.443275265</v>
      </c>
      <c r="F50" s="10">
        <v>8.2758330900000008</v>
      </c>
      <c r="G50" s="10">
        <v>19.422985864999998</v>
      </c>
      <c r="H50" s="10">
        <v>12.239420565</v>
      </c>
      <c r="I50" s="10">
        <v>3.8888673260000002</v>
      </c>
      <c r="J50" s="10">
        <v>28.217853813000001</v>
      </c>
      <c r="K50" s="10">
        <v>33.855764217000001</v>
      </c>
      <c r="L50" s="10">
        <v>4.4152219199999996</v>
      </c>
      <c r="M50" s="10">
        <v>4.0312597329999997</v>
      </c>
      <c r="N50" s="10">
        <v>6.8168507630000006</v>
      </c>
      <c r="O50" s="10">
        <v>7.0213562849999995</v>
      </c>
      <c r="P50" s="10">
        <v>12.41926398</v>
      </c>
      <c r="Q50" s="10">
        <v>13.667732656</v>
      </c>
      <c r="R50" s="10">
        <v>14.533284737000001</v>
      </c>
      <c r="S50" s="10">
        <v>18.327282678</v>
      </c>
      <c r="T50" s="10">
        <v>19.078701268</v>
      </c>
      <c r="U50" s="10">
        <v>22.123999999999999</v>
      </c>
      <c r="V50" s="10">
        <v>20.275373986999998</v>
      </c>
      <c r="W50" s="10">
        <v>23.559486048</v>
      </c>
      <c r="X50" s="10">
        <v>26.330511030999997</v>
      </c>
      <c r="Y50" s="10">
        <v>24.936489723999998</v>
      </c>
      <c r="Z50" s="10">
        <v>33.737514392999998</v>
      </c>
    </row>
    <row r="51" spans="1:26">
      <c r="A51" s="10" t="s">
        <v>59</v>
      </c>
      <c r="B51" s="10">
        <v>0</v>
      </c>
      <c r="C51" s="10">
        <v>0</v>
      </c>
      <c r="D51" s="10">
        <v>0</v>
      </c>
      <c r="E51" s="10">
        <v>0</v>
      </c>
      <c r="F51" s="10">
        <v>100</v>
      </c>
      <c r="G51" s="10">
        <v>100</v>
      </c>
      <c r="H51" s="10">
        <v>100</v>
      </c>
      <c r="I51" s="10">
        <v>100</v>
      </c>
      <c r="J51" s="10">
        <v>300</v>
      </c>
      <c r="K51" s="10">
        <v>300</v>
      </c>
      <c r="L51" s="10">
        <v>500</v>
      </c>
      <c r="M51" s="10">
        <v>500</v>
      </c>
      <c r="N51" s="10">
        <v>515</v>
      </c>
      <c r="O51" s="10">
        <v>545.9</v>
      </c>
      <c r="P51" s="10">
        <v>665.9</v>
      </c>
      <c r="Q51" s="10">
        <v>1135.877</v>
      </c>
      <c r="R51" s="10">
        <v>1535.877</v>
      </c>
      <c r="S51" s="10">
        <v>1535.877</v>
      </c>
      <c r="T51" s="10">
        <v>1130</v>
      </c>
      <c r="U51" s="10">
        <v>1200</v>
      </c>
      <c r="V51" s="10">
        <v>400</v>
      </c>
      <c r="W51" s="10">
        <v>0</v>
      </c>
      <c r="X51" s="10">
        <v>70</v>
      </c>
      <c r="Y51" s="10">
        <v>1050</v>
      </c>
      <c r="Z51" s="10">
        <v>54.61</v>
      </c>
    </row>
    <row r="52" spans="1:26">
      <c r="A52" s="10" t="s">
        <v>58</v>
      </c>
      <c r="B52" s="10">
        <v>0</v>
      </c>
      <c r="C52" s="10">
        <v>0</v>
      </c>
      <c r="D52" s="10">
        <v>0</v>
      </c>
      <c r="E52" s="10">
        <v>107</v>
      </c>
      <c r="F52" s="10">
        <v>40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</row>
    <row r="53" spans="1:26">
      <c r="A53" s="10" t="s">
        <v>57</v>
      </c>
      <c r="B53" s="10">
        <v>0</v>
      </c>
      <c r="C53" s="10">
        <v>0</v>
      </c>
      <c r="D53" s="10">
        <v>0</v>
      </c>
      <c r="E53" s="10">
        <v>0</v>
      </c>
      <c r="F53" s="10">
        <v>60</v>
      </c>
      <c r="G53" s="10">
        <v>230</v>
      </c>
      <c r="H53" s="10">
        <v>320</v>
      </c>
      <c r="I53" s="10">
        <v>104.08</v>
      </c>
      <c r="J53" s="10">
        <v>100</v>
      </c>
      <c r="K53" s="10">
        <v>10</v>
      </c>
      <c r="L53" s="10">
        <v>20.289000000000001</v>
      </c>
      <c r="M53" s="10">
        <v>1</v>
      </c>
      <c r="N53" s="10">
        <v>28.91</v>
      </c>
      <c r="O53" s="10">
        <v>10</v>
      </c>
      <c r="P53" s="10">
        <v>0</v>
      </c>
      <c r="Q53" s="10">
        <v>0</v>
      </c>
      <c r="R53" s="10">
        <v>114.654481</v>
      </c>
      <c r="S53" s="10">
        <v>123.23045867</v>
      </c>
      <c r="T53" s="10">
        <v>118.85299999999999</v>
      </c>
      <c r="U53" s="10">
        <v>126.12</v>
      </c>
      <c r="V53" s="10">
        <v>127.673</v>
      </c>
      <c r="W53" s="10">
        <v>194</v>
      </c>
      <c r="X53" s="10">
        <v>152.113696328</v>
      </c>
      <c r="Y53" s="10">
        <v>200.42169632899999</v>
      </c>
      <c r="Z53" s="10">
        <v>197.99700000000001</v>
      </c>
    </row>
    <row r="54" spans="1:26">
      <c r="A54" s="10" t="s">
        <v>56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0.1206</v>
      </c>
      <c r="H54" s="10">
        <v>0.24</v>
      </c>
      <c r="I54" s="10">
        <v>5.2249999999999998E-2</v>
      </c>
      <c r="J54" s="10">
        <v>5.8000000000000003E-2</v>
      </c>
      <c r="K54" s="10">
        <v>6.0609999999999997E-2</v>
      </c>
      <c r="L54" s="10">
        <v>6.3034400000000004E-2</v>
      </c>
      <c r="M54" s="10">
        <v>6.4925432000000005E-2</v>
      </c>
      <c r="N54" s="10">
        <v>6.6873194999999996E-2</v>
      </c>
      <c r="O54" s="10">
        <v>6.9000000000000006E-2</v>
      </c>
      <c r="P54" s="10">
        <v>6.9000000000000006E-2</v>
      </c>
      <c r="Q54" s="10">
        <v>0.04</v>
      </c>
      <c r="R54" s="10">
        <v>4.1000000000000002E-2</v>
      </c>
      <c r="S54" s="10">
        <v>3.6899999999999995E-2</v>
      </c>
      <c r="T54" s="10">
        <v>0.1024</v>
      </c>
      <c r="U54" s="10">
        <v>0.2</v>
      </c>
      <c r="V54" s="10">
        <v>0.20599999999999999</v>
      </c>
      <c r="W54" s="10">
        <v>0.21299999999999999</v>
      </c>
      <c r="X54" s="10">
        <v>0.21299999999999999</v>
      </c>
      <c r="Y54" s="10">
        <v>0.223</v>
      </c>
      <c r="Z54" s="10">
        <v>0.24399999999999999</v>
      </c>
    </row>
    <row r="55" spans="1:26">
      <c r="A55" s="10" t="s">
        <v>55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7.0078000000000005</v>
      </c>
      <c r="I55" s="10">
        <v>7.3231510000000002</v>
      </c>
      <c r="J55" s="10">
        <v>7.6160770000000007</v>
      </c>
      <c r="K55" s="10">
        <v>8.0730420000000009</v>
      </c>
      <c r="L55" s="10">
        <v>8.3959639999999993</v>
      </c>
      <c r="M55" s="10">
        <v>8.6478429999999999</v>
      </c>
      <c r="N55" s="10">
        <v>9.3142969999999998</v>
      </c>
      <c r="O55" s="10">
        <v>8.2475959999999997</v>
      </c>
      <c r="P55" s="10">
        <v>8.4950238800000015</v>
      </c>
      <c r="Q55" s="10">
        <v>8.7498749999999994</v>
      </c>
      <c r="R55" s="10">
        <v>9.0386209999999991</v>
      </c>
      <c r="S55" s="10">
        <v>9.4001659999999987</v>
      </c>
      <c r="T55" s="10">
        <v>9.7855730000000012</v>
      </c>
      <c r="U55" s="10">
        <v>10.128069</v>
      </c>
      <c r="V55" s="10">
        <v>10.431912000000001</v>
      </c>
      <c r="W55" s="10">
        <v>10.431912000000001</v>
      </c>
      <c r="X55" s="10">
        <v>0</v>
      </c>
      <c r="Y55" s="10">
        <v>0</v>
      </c>
      <c r="Z55" s="10">
        <v>0</v>
      </c>
    </row>
    <row r="56" spans="1:26">
      <c r="A56" s="10" t="s">
        <v>54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0.56239250000000007</v>
      </c>
      <c r="J56" s="10">
        <v>0.58499999999999996</v>
      </c>
      <c r="K56" s="10">
        <v>0.61132500000000001</v>
      </c>
      <c r="L56" s="10">
        <v>0.63577800000000007</v>
      </c>
      <c r="M56" s="10">
        <v>0.65485134</v>
      </c>
      <c r="N56" s="10">
        <v>0.67449688000000008</v>
      </c>
      <c r="O56" s="10">
        <v>0.69499999999999995</v>
      </c>
      <c r="P56" s="10">
        <v>0.71599999999999997</v>
      </c>
      <c r="Q56" s="10">
        <v>0.54100000000000004</v>
      </c>
      <c r="R56" s="10">
        <v>0.56100000000000005</v>
      </c>
      <c r="S56" s="10">
        <v>0.50490000000000002</v>
      </c>
      <c r="T56" s="10">
        <v>0.52004700000000004</v>
      </c>
      <c r="U56" s="10">
        <v>0.52004700000000004</v>
      </c>
      <c r="V56" s="10">
        <v>0.53600000000000003</v>
      </c>
      <c r="W56" s="10">
        <v>0.55300000000000005</v>
      </c>
      <c r="X56" s="10">
        <v>0.56959000000000004</v>
      </c>
      <c r="Y56" s="10">
        <v>0.56959000000000004</v>
      </c>
      <c r="Z56" s="10">
        <v>0.622</v>
      </c>
    </row>
    <row r="57" spans="1:26">
      <c r="A57" s="10" t="s">
        <v>53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18.756</v>
      </c>
      <c r="K57" s="10">
        <v>17</v>
      </c>
      <c r="L57" s="10">
        <v>19.999689999999998</v>
      </c>
      <c r="M57" s="10">
        <v>27.283000000000001</v>
      </c>
      <c r="N57" s="10">
        <v>21</v>
      </c>
      <c r="O57" s="10">
        <v>40</v>
      </c>
      <c r="P57" s="10">
        <v>42.633747706000001</v>
      </c>
      <c r="Q57" s="10">
        <v>13.950559355999999</v>
      </c>
      <c r="R57" s="10">
        <v>4.4918656090000004</v>
      </c>
      <c r="S57" s="10">
        <v>34.980332505999996</v>
      </c>
      <c r="T57" s="10">
        <v>6.8528739999999999</v>
      </c>
      <c r="U57" s="10">
        <v>9.1599900000000005</v>
      </c>
      <c r="V57" s="10">
        <v>250.95689570499999</v>
      </c>
      <c r="W57" s="10">
        <v>17.178109370999998</v>
      </c>
      <c r="X57" s="10">
        <v>24.824850713</v>
      </c>
      <c r="Y57" s="10">
        <v>20</v>
      </c>
      <c r="Z57" s="10">
        <v>34.778222229000001</v>
      </c>
    </row>
    <row r="58" spans="1:26">
      <c r="A58" s="10" t="s">
        <v>52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15</v>
      </c>
      <c r="K58" s="10">
        <v>55</v>
      </c>
      <c r="L58" s="10">
        <v>53.5</v>
      </c>
      <c r="M58" s="10">
        <v>59.8</v>
      </c>
      <c r="N58" s="10">
        <v>83.055999999999997</v>
      </c>
      <c r="O58" s="10">
        <v>129.47999999999999</v>
      </c>
      <c r="P58" s="10">
        <v>65.218989273999995</v>
      </c>
      <c r="Q58" s="10">
        <v>60</v>
      </c>
      <c r="R58" s="10">
        <v>56</v>
      </c>
      <c r="S58" s="10">
        <v>40.941608406999997</v>
      </c>
      <c r="T58" s="10">
        <v>329.25</v>
      </c>
      <c r="U58" s="10">
        <v>120</v>
      </c>
      <c r="V58" s="10">
        <v>50.665309822000005</v>
      </c>
      <c r="W58" s="10">
        <v>88.312718676999992</v>
      </c>
      <c r="X58" s="10">
        <v>130.26</v>
      </c>
      <c r="Y58" s="10">
        <v>114.1678</v>
      </c>
      <c r="Z58" s="10">
        <v>159.31399999999999</v>
      </c>
    </row>
    <row r="59" spans="1:26">
      <c r="A59" s="10" t="s">
        <v>51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44.085987522020005</v>
      </c>
      <c r="M59" s="10">
        <v>45.408567148000003</v>
      </c>
      <c r="N59" s="10">
        <v>46.77082416199999</v>
      </c>
      <c r="O59" s="10">
        <v>48.173948887000002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</row>
    <row r="60" spans="1:26">
      <c r="A60" s="10" t="s">
        <v>50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1200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</row>
    <row r="61" spans="1:26">
      <c r="A61" s="10" t="s">
        <v>49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1.2</v>
      </c>
      <c r="M61" s="10">
        <v>1.8</v>
      </c>
      <c r="N61" s="10">
        <v>2.5</v>
      </c>
      <c r="O61" s="10">
        <v>1.462</v>
      </c>
      <c r="P61" s="10">
        <v>4</v>
      </c>
      <c r="Q61" s="10">
        <v>5.1029999999999998</v>
      </c>
      <c r="R61" s="10">
        <v>4.3</v>
      </c>
      <c r="S61" s="10">
        <v>3.95</v>
      </c>
      <c r="T61" s="10">
        <v>3.782468239</v>
      </c>
      <c r="U61" s="10">
        <v>3.226</v>
      </c>
      <c r="V61" s="10">
        <v>5.7125950000000003</v>
      </c>
      <c r="W61" s="10">
        <v>6.0105889999999995</v>
      </c>
      <c r="X61" s="10">
        <v>6.2510129999999995</v>
      </c>
      <c r="Y61" s="10">
        <v>6.7533613180000005</v>
      </c>
      <c r="Z61" s="10">
        <v>26.024000000000001</v>
      </c>
    </row>
    <row r="62" spans="1:26">
      <c r="A62" s="10" t="s">
        <v>48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101.93300000000001</v>
      </c>
      <c r="Q62" s="10">
        <v>14.980221756999999</v>
      </c>
      <c r="R62" s="10">
        <v>34.150800000000004</v>
      </c>
      <c r="S62" s="10">
        <v>150.42647573299999</v>
      </c>
      <c r="T62" s="10">
        <v>242.977498271</v>
      </c>
      <c r="U62" s="10">
        <v>244.39279281099999</v>
      </c>
      <c r="V62" s="10">
        <v>339.341936229</v>
      </c>
      <c r="W62" s="10">
        <v>331.07956616400003</v>
      </c>
      <c r="X62" s="10">
        <v>207.76921951</v>
      </c>
      <c r="Y62" s="10">
        <v>180.83600000000001</v>
      </c>
      <c r="Z62" s="10">
        <v>328.37299999999999</v>
      </c>
    </row>
    <row r="63" spans="1:26">
      <c r="A63" s="10" t="s">
        <v>47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120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</row>
    <row r="64" spans="1:26">
      <c r="A64" s="10" t="s">
        <v>46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290</v>
      </c>
      <c r="N64" s="10">
        <v>213.7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</row>
    <row r="65" spans="1:26">
      <c r="A65" s="10" t="s">
        <v>45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5419.8339999999998</v>
      </c>
      <c r="P65" s="10">
        <v>10654.281406686001</v>
      </c>
      <c r="Q65" s="10">
        <v>10970.876937562</v>
      </c>
      <c r="R65" s="10">
        <v>8446.3593912969991</v>
      </c>
      <c r="S65" s="10">
        <v>3217.2769216300003</v>
      </c>
      <c r="T65" s="10">
        <v>759.42936349500008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</row>
    <row r="66" spans="1:26">
      <c r="A66" s="10" t="s">
        <v>44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12</v>
      </c>
      <c r="P66" s="10">
        <v>10</v>
      </c>
      <c r="Q66" s="10">
        <v>23.482024614</v>
      </c>
      <c r="R66" s="10">
        <v>30.220584614</v>
      </c>
      <c r="S66" s="10">
        <v>36.2682</v>
      </c>
      <c r="T66" s="10">
        <v>37.780999999999999</v>
      </c>
      <c r="U66" s="10">
        <v>40</v>
      </c>
      <c r="V66" s="10">
        <v>51.1</v>
      </c>
      <c r="W66" s="10">
        <v>62.325400000000002</v>
      </c>
      <c r="X66" s="10">
        <v>74.359954033999998</v>
      </c>
      <c r="Y66" s="10">
        <v>84.960499999999996</v>
      </c>
      <c r="Z66" s="10">
        <v>62.05</v>
      </c>
    </row>
    <row r="67" spans="1:26">
      <c r="A67" s="10" t="s">
        <v>43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2.1280000000000001</v>
      </c>
      <c r="Q67" s="10">
        <v>1.7179390909999999</v>
      </c>
      <c r="R67" s="10">
        <v>1.75861099</v>
      </c>
      <c r="S67" s="10">
        <v>1.6585999999999999</v>
      </c>
      <c r="T67" s="10">
        <v>0.80453116400000002</v>
      </c>
      <c r="U67" s="10">
        <v>1.65</v>
      </c>
      <c r="V67" s="10">
        <v>1.4145519</v>
      </c>
      <c r="W67" s="10">
        <v>2.552</v>
      </c>
      <c r="X67" s="10">
        <v>2.6825000000000001</v>
      </c>
      <c r="Y67" s="10">
        <v>2.7814000000000001</v>
      </c>
      <c r="Z67" s="10">
        <v>2.7482000000000002</v>
      </c>
    </row>
    <row r="68" spans="1:26">
      <c r="A68" s="10" t="s">
        <v>42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13</v>
      </c>
      <c r="Q68" s="10">
        <v>50</v>
      </c>
      <c r="R68" s="10">
        <v>14.91</v>
      </c>
      <c r="S68" s="10">
        <v>25.078204112999998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</row>
    <row r="69" spans="1:26">
      <c r="A69" s="10" t="s">
        <v>41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11.455837234000001</v>
      </c>
      <c r="Q69" s="10">
        <v>8.6470000000000002</v>
      </c>
      <c r="R69" s="10">
        <v>11.30944</v>
      </c>
      <c r="S69" s="10">
        <v>11.03</v>
      </c>
      <c r="T69" s="10">
        <v>5.0743159999999996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</row>
    <row r="70" spans="1:26">
      <c r="A70" s="10" t="s">
        <v>40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697.08408279000002</v>
      </c>
      <c r="Q70" s="10">
        <v>308.149716571</v>
      </c>
      <c r="R70" s="10">
        <v>717.00652099999991</v>
      </c>
      <c r="S70" s="10">
        <v>782.77855099999999</v>
      </c>
      <c r="T70" s="10">
        <v>799.08404700000006</v>
      </c>
      <c r="U70" s="10">
        <v>823.28567099999998</v>
      </c>
      <c r="V70" s="10">
        <v>853.66986299999996</v>
      </c>
      <c r="W70" s="10">
        <v>890.90289500000006</v>
      </c>
      <c r="X70" s="10">
        <v>894.23411699999997</v>
      </c>
      <c r="Y70" s="10">
        <v>1002.6386</v>
      </c>
      <c r="Z70" s="10">
        <v>1113.733219</v>
      </c>
    </row>
    <row r="71" spans="1:26">
      <c r="A71" s="10" t="s">
        <v>39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50</v>
      </c>
      <c r="R71" s="10">
        <v>50</v>
      </c>
      <c r="S71" s="10">
        <v>72.052009730999998</v>
      </c>
      <c r="T71" s="10">
        <v>74.213570022999988</v>
      </c>
      <c r="U71" s="10">
        <v>90</v>
      </c>
      <c r="V71" s="10">
        <v>93.06</v>
      </c>
      <c r="W71" s="10">
        <v>100</v>
      </c>
      <c r="X71" s="10">
        <v>100</v>
      </c>
      <c r="Y71" s="10">
        <v>250</v>
      </c>
      <c r="Z71" s="10">
        <v>110</v>
      </c>
    </row>
    <row r="72" spans="1:26">
      <c r="A72" s="10" t="s">
        <v>38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28.9</v>
      </c>
      <c r="T72" s="10">
        <v>26.6</v>
      </c>
      <c r="U72" s="10">
        <v>52</v>
      </c>
      <c r="V72" s="10">
        <v>31.874008178</v>
      </c>
      <c r="W72" s="10">
        <v>25.175999999999998</v>
      </c>
      <c r="X72" s="10">
        <v>34.990810898000007</v>
      </c>
      <c r="Y72" s="10">
        <v>45.113</v>
      </c>
      <c r="Z72" s="10">
        <v>49.912999999999997</v>
      </c>
    </row>
    <row r="73" spans="1:26">
      <c r="A73" s="10" t="s">
        <v>37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28.341943879999999</v>
      </c>
      <c r="T73" s="10">
        <v>-2.002083678</v>
      </c>
      <c r="U73" s="10">
        <v>41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</row>
    <row r="74" spans="1:26">
      <c r="A74" s="10" t="s">
        <v>36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12.225</v>
      </c>
      <c r="X74" s="10">
        <v>0</v>
      </c>
      <c r="Y74" s="10">
        <v>0</v>
      </c>
      <c r="Z74" s="10">
        <v>0</v>
      </c>
    </row>
    <row r="75" spans="1:26">
      <c r="A75" s="10" t="s">
        <v>35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2.95</v>
      </c>
      <c r="X75" s="10">
        <v>2.92</v>
      </c>
      <c r="Y75" s="10">
        <v>3.12</v>
      </c>
      <c r="Z75" s="10">
        <v>3.2622194549999999</v>
      </c>
    </row>
    <row r="76" spans="1:26">
      <c r="A76" s="10" t="s">
        <v>34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40527.300000000003</v>
      </c>
      <c r="W76" s="10">
        <v>24977.487415812</v>
      </c>
      <c r="X76" s="10">
        <v>1620.3750625590001</v>
      </c>
      <c r="Y76" s="10">
        <v>0</v>
      </c>
      <c r="Z76" s="10">
        <v>0</v>
      </c>
    </row>
    <row r="77" spans="1:26">
      <c r="A77" s="10" t="s">
        <v>136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2.087563281</v>
      </c>
      <c r="Z77" s="10">
        <v>4</v>
      </c>
    </row>
    <row r="78" spans="1:26">
      <c r="A78" s="10" t="s">
        <v>137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</row>
    <row r="79" spans="1:26">
      <c r="A79" s="10" t="s">
        <v>138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</row>
    <row r="80" spans="1:26">
      <c r="A80" s="61" t="s">
        <v>33</v>
      </c>
      <c r="B80" s="62">
        <f>SUM(B8:B79)</f>
        <v>2452.6386428139999</v>
      </c>
      <c r="C80" s="62">
        <f t="shared" ref="C80:Y80" si="2">SUM(C8:C79)</f>
        <v>3279.5472473850004</v>
      </c>
      <c r="D80" s="62">
        <f t="shared" si="2"/>
        <v>2902.2260221180004</v>
      </c>
      <c r="E80" s="62">
        <f t="shared" si="2"/>
        <v>2511.6439461230007</v>
      </c>
      <c r="F80" s="62">
        <f t="shared" si="2"/>
        <v>3329.3823721714202</v>
      </c>
      <c r="G80" s="62">
        <f t="shared" si="2"/>
        <v>3319.1033293540008</v>
      </c>
      <c r="H80" s="62">
        <f t="shared" si="2"/>
        <v>4455.4863957710504</v>
      </c>
      <c r="I80" s="62">
        <f t="shared" si="2"/>
        <v>4901.9067899584979</v>
      </c>
      <c r="J80" s="62">
        <f t="shared" si="2"/>
        <v>4154.7316770050002</v>
      </c>
      <c r="K80" s="62">
        <f t="shared" si="2"/>
        <v>6078.1099825770016</v>
      </c>
      <c r="L80" s="62">
        <f t="shared" si="2"/>
        <v>8925.3563478850192</v>
      </c>
      <c r="M80" s="62">
        <f t="shared" si="2"/>
        <v>7831.7335661289999</v>
      </c>
      <c r="N80" s="62">
        <f t="shared" si="2"/>
        <v>8576.221393404001</v>
      </c>
      <c r="O80" s="62">
        <f t="shared" si="2"/>
        <v>12996.81005519141</v>
      </c>
      <c r="P80" s="62">
        <f t="shared" si="2"/>
        <v>20682.351984817</v>
      </c>
      <c r="Q80" s="62">
        <f t="shared" si="2"/>
        <v>19595.586794431001</v>
      </c>
      <c r="R80" s="62">
        <f t="shared" si="2"/>
        <v>18203.418785313996</v>
      </c>
      <c r="S80" s="62">
        <f t="shared" si="2"/>
        <v>14149.408895764</v>
      </c>
      <c r="T80" s="62">
        <f t="shared" si="2"/>
        <v>11160.802171283922</v>
      </c>
      <c r="U80" s="62">
        <f t="shared" si="2"/>
        <v>10684.323902479999</v>
      </c>
      <c r="V80" s="62">
        <f t="shared" si="2"/>
        <v>52378.589610082003</v>
      </c>
      <c r="W80" s="62">
        <f t="shared" si="2"/>
        <v>36883.166155432998</v>
      </c>
      <c r="X80" s="62">
        <f t="shared" si="2"/>
        <v>13630.678989861</v>
      </c>
      <c r="Y80" s="62">
        <f t="shared" si="2"/>
        <v>14576.747674606995</v>
      </c>
      <c r="Z80" s="62">
        <f t="shared" ref="Z80" si="3">SUM(Z8:Z79)</f>
        <v>15207.329599317</v>
      </c>
    </row>
    <row r="81" spans="1:26">
      <c r="A81" s="21" t="str">
        <f>+'Ingresos del PGN (Aforo)'!B20</f>
        <v>*Información a enero de 2024</v>
      </c>
    </row>
    <row r="82" spans="1:26">
      <c r="A82" s="21" t="s">
        <v>32</v>
      </c>
      <c r="Z82" s="10">
        <f>+'Ingresos del PGN (Aforo)'!AA11-'Fondos Especiales (Aforo)'!Z80</f>
        <v>0</v>
      </c>
    </row>
    <row r="83" spans="1:26">
      <c r="A83" s="2"/>
      <c r="S83" s="11"/>
      <c r="Z83" s="10"/>
    </row>
  </sheetData>
  <mergeCells count="2">
    <mergeCell ref="A1:Y1"/>
    <mergeCell ref="A2:Y2"/>
  </mergeCells>
  <phoneticPr fontId="10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B26"/>
  <sheetViews>
    <sheetView showGridLines="0" zoomScaleNormal="100" workbookViewId="0">
      <pane xSplit="2" ySplit="6" topLeftCell="L7" activePane="bottomRight" state="frozen"/>
      <selection pane="topRight" activeCell="C1" sqref="C1"/>
      <selection pane="bottomLeft" activeCell="A6" sqref="A6"/>
      <selection pane="bottomRight" activeCell="S27" sqref="S27"/>
    </sheetView>
  </sheetViews>
  <sheetFormatPr baseColWidth="10" defaultColWidth="11.42578125" defaultRowHeight="11.25" outlineLevelCol="1"/>
  <cols>
    <col min="1" max="1" width="2.7109375" style="2" customWidth="1"/>
    <col min="2" max="2" width="32.28515625" style="2" customWidth="1"/>
    <col min="3" max="5" width="9.42578125" style="2" bestFit="1" customWidth="1" outlineLevel="1"/>
    <col min="6" max="6" width="9" style="2" bestFit="1" customWidth="1" outlineLevel="1"/>
    <col min="7" max="8" width="9.42578125" style="2" bestFit="1" customWidth="1" outlineLevel="1"/>
    <col min="9" max="10" width="10.140625" style="2" bestFit="1" customWidth="1" outlineLevel="1"/>
    <col min="11" max="12" width="10.28515625" style="2" bestFit="1" customWidth="1" outlineLevel="1"/>
    <col min="13" max="26" width="10.28515625" style="2" bestFit="1" customWidth="1"/>
    <col min="27" max="27" width="11.28515625" style="2" customWidth="1"/>
    <col min="28" max="28" width="13.5703125" style="2" customWidth="1"/>
    <col min="29" max="16384" width="11.42578125" style="2"/>
  </cols>
  <sheetData>
    <row r="2" spans="2:26" ht="12.75">
      <c r="B2" s="91" t="s">
        <v>20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spans="2:26" ht="15" customHeight="1">
      <c r="B3" s="93" t="s">
        <v>21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</row>
    <row r="4" spans="2:26" ht="15" customHeight="1">
      <c r="B4" s="81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</row>
    <row r="5" spans="2:26" ht="9.9499999999999993" customHeight="1">
      <c r="B5" s="43" t="s">
        <v>0</v>
      </c>
      <c r="C5" s="48" t="s">
        <v>12</v>
      </c>
      <c r="D5" s="48" t="s">
        <v>13</v>
      </c>
      <c r="E5" s="48" t="s">
        <v>14</v>
      </c>
      <c r="F5" s="48" t="s">
        <v>15</v>
      </c>
      <c r="G5" s="48">
        <v>2004</v>
      </c>
      <c r="H5" s="48">
        <v>2005</v>
      </c>
      <c r="I5" s="48">
        <v>2006</v>
      </c>
      <c r="J5" s="48">
        <v>2007</v>
      </c>
      <c r="K5" s="48">
        <v>2008</v>
      </c>
      <c r="L5" s="48">
        <v>2009</v>
      </c>
      <c r="M5" s="48">
        <v>2010</v>
      </c>
      <c r="N5" s="48">
        <v>2011</v>
      </c>
      <c r="O5" s="48">
        <v>2012</v>
      </c>
      <c r="P5" s="48">
        <v>2013</v>
      </c>
      <c r="Q5" s="48">
        <v>2014</v>
      </c>
      <c r="R5" s="48">
        <v>2015</v>
      </c>
      <c r="S5" s="48">
        <v>2016</v>
      </c>
      <c r="T5" s="48">
        <v>2017</v>
      </c>
      <c r="U5" s="48">
        <v>2018</v>
      </c>
      <c r="V5" s="48">
        <v>2019</v>
      </c>
      <c r="W5" s="48">
        <v>2020</v>
      </c>
      <c r="X5" s="48">
        <v>2021</v>
      </c>
      <c r="Y5" s="48">
        <v>2022</v>
      </c>
      <c r="Z5" s="48" t="s">
        <v>124</v>
      </c>
    </row>
    <row r="6" spans="2:26" ht="9.9499999999999993" customHeight="1">
      <c r="B6" s="43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spans="2:26">
      <c r="B7" s="41" t="s">
        <v>16</v>
      </c>
      <c r="C7" s="34">
        <v>45208.053115282994</v>
      </c>
      <c r="D7" s="34">
        <v>57863.757390610001</v>
      </c>
      <c r="E7" s="34">
        <f>SUM(E8:E11)</f>
        <v>58262.517209236001</v>
      </c>
      <c r="F7" s="34">
        <f t="shared" ref="F7:Z7" si="0">SUM(F8:F11)</f>
        <v>67615.494695407411</v>
      </c>
      <c r="G7" s="34">
        <f t="shared" si="0"/>
        <v>71024.118869842059</v>
      </c>
      <c r="H7" s="34">
        <f t="shared" si="0"/>
        <v>86833.591906811766</v>
      </c>
      <c r="I7" s="49">
        <f t="shared" si="0"/>
        <v>95391.547761316644</v>
      </c>
      <c r="J7" s="49">
        <f t="shared" si="0"/>
        <v>102216.68483740573</v>
      </c>
      <c r="K7" s="49">
        <f t="shared" si="0"/>
        <v>112163.9335929724</v>
      </c>
      <c r="L7" s="49">
        <f t="shared" si="0"/>
        <v>121647.56372038827</v>
      </c>
      <c r="M7" s="49">
        <f t="shared" si="0"/>
        <v>119855.81062703075</v>
      </c>
      <c r="N7" s="49">
        <f t="shared" si="0"/>
        <v>137465.09591095726</v>
      </c>
      <c r="O7" s="49">
        <f t="shared" si="0"/>
        <v>145930.8477648996</v>
      </c>
      <c r="P7" s="49">
        <f t="shared" si="0"/>
        <v>166262.36692386173</v>
      </c>
      <c r="Q7" s="49">
        <f t="shared" si="0"/>
        <v>174405.59684648854</v>
      </c>
      <c r="R7" s="49">
        <f t="shared" si="0"/>
        <v>186382.73320526577</v>
      </c>
      <c r="S7" s="49">
        <f t="shared" si="0"/>
        <v>188315.78661929871</v>
      </c>
      <c r="T7" s="49">
        <f t="shared" si="0"/>
        <v>206156.61689975887</v>
      </c>
      <c r="U7" s="49">
        <f t="shared" si="0"/>
        <v>211092.91811605051</v>
      </c>
      <c r="V7" s="49">
        <f t="shared" si="0"/>
        <v>228487.84783670609</v>
      </c>
      <c r="W7" s="49">
        <f t="shared" si="0"/>
        <v>278433.30247119803</v>
      </c>
      <c r="X7" s="49">
        <f t="shared" si="0"/>
        <v>303468.58948350692</v>
      </c>
      <c r="Y7" s="49">
        <f t="shared" si="0"/>
        <v>305025.3031010828</v>
      </c>
      <c r="Z7" s="49">
        <f t="shared" si="0"/>
        <v>373623.85483005445</v>
      </c>
    </row>
    <row r="8" spans="2:26">
      <c r="B8" s="42" t="s">
        <v>17</v>
      </c>
      <c r="C8" s="35">
        <v>20286.704323572998</v>
      </c>
      <c r="D8" s="35">
        <v>25362.151570892005</v>
      </c>
      <c r="E8" s="35">
        <v>27550.153743799001</v>
      </c>
      <c r="F8" s="35">
        <v>31861.914804929002</v>
      </c>
      <c r="G8" s="35">
        <v>36925.919913204001</v>
      </c>
      <c r="H8" s="35">
        <v>42548.361026019993</v>
      </c>
      <c r="I8" s="50">
        <v>51510.013227624011</v>
      </c>
      <c r="J8" s="50">
        <v>57666.521011379009</v>
      </c>
      <c r="K8" s="50">
        <v>65140.000018052</v>
      </c>
      <c r="L8" s="50">
        <v>65644.226359916749</v>
      </c>
      <c r="M8" s="50">
        <v>67923.849025584379</v>
      </c>
      <c r="N8" s="50">
        <v>84619.902182755905</v>
      </c>
      <c r="O8" s="50">
        <v>96460.466615847967</v>
      </c>
      <c r="P8" s="50">
        <v>98802.391461526946</v>
      </c>
      <c r="Q8" s="50">
        <v>96399.486156753992</v>
      </c>
      <c r="R8" s="50">
        <v>107006.625071756</v>
      </c>
      <c r="S8" s="50">
        <v>109158.96875111401</v>
      </c>
      <c r="T8" s="50">
        <v>128371.95514098543</v>
      </c>
      <c r="U8" s="50">
        <v>132646.57414666298</v>
      </c>
      <c r="V8" s="50">
        <v>153010.00846203999</v>
      </c>
      <c r="W8" s="50">
        <v>132552.04711300883</v>
      </c>
      <c r="X8" s="50">
        <v>162458.72147425407</v>
      </c>
      <c r="Y8" s="50">
        <v>213290.92891944101</v>
      </c>
      <c r="Z8" s="50">
        <v>264183.940981903</v>
      </c>
    </row>
    <row r="9" spans="2:26">
      <c r="B9" s="42" t="s">
        <v>18</v>
      </c>
      <c r="C9" s="35">
        <v>21357.418204000001</v>
      </c>
      <c r="D9" s="35">
        <v>30159.043845846001</v>
      </c>
      <c r="E9" s="35">
        <v>27451.864734306997</v>
      </c>
      <c r="F9" s="35">
        <v>31404.519979270997</v>
      </c>
      <c r="G9" s="35">
        <v>29573.906967086848</v>
      </c>
      <c r="H9" s="35">
        <v>39676.912904586221</v>
      </c>
      <c r="I9" s="50">
        <v>38970.817333477753</v>
      </c>
      <c r="J9" s="50">
        <v>38658.932641851403</v>
      </c>
      <c r="K9" s="50">
        <v>41559.249473562559</v>
      </c>
      <c r="L9" s="50">
        <v>50694.071872863671</v>
      </c>
      <c r="M9" s="50">
        <v>43926.501938431858</v>
      </c>
      <c r="N9" s="50">
        <v>44235.025368245835</v>
      </c>
      <c r="O9" s="50">
        <v>40469.340784884866</v>
      </c>
      <c r="P9" s="50">
        <v>54883.337102692123</v>
      </c>
      <c r="Q9" s="50">
        <v>56542.394930377486</v>
      </c>
      <c r="R9" s="50">
        <v>59853.456693112515</v>
      </c>
      <c r="S9" s="50">
        <v>59957.140945397041</v>
      </c>
      <c r="T9" s="50">
        <v>63169.972438933575</v>
      </c>
      <c r="U9" s="50">
        <v>65353.737543363502</v>
      </c>
      <c r="V9" s="50">
        <v>62040.460597241348</v>
      </c>
      <c r="W9" s="50">
        <v>101997.648607688</v>
      </c>
      <c r="X9" s="50">
        <v>97634.099865771132</v>
      </c>
      <c r="Y9" s="50">
        <v>73507.978895032502</v>
      </c>
      <c r="Z9" s="50">
        <v>90748.649938250004</v>
      </c>
    </row>
    <row r="10" spans="2:26">
      <c r="B10" s="42" t="s">
        <v>121</v>
      </c>
      <c r="C10" s="35">
        <v>0</v>
      </c>
      <c r="D10" s="35">
        <v>0</v>
      </c>
      <c r="E10" s="35">
        <v>320.50038447499998</v>
      </c>
      <c r="F10" s="35">
        <v>691.26480950099995</v>
      </c>
      <c r="G10" s="35">
        <v>442.73717294099998</v>
      </c>
      <c r="H10" s="35">
        <v>525.89785559699999</v>
      </c>
      <c r="I10" s="50">
        <v>594.07684038299999</v>
      </c>
      <c r="J10" s="50">
        <v>675.27260928600003</v>
      </c>
      <c r="K10" s="50">
        <v>773.66757748800001</v>
      </c>
      <c r="L10" s="50">
        <v>898.21583780399999</v>
      </c>
      <c r="M10" s="50">
        <v>1190.493641428</v>
      </c>
      <c r="N10" s="50">
        <v>1019.219720776</v>
      </c>
      <c r="O10" s="50">
        <v>1079.7347257230001</v>
      </c>
      <c r="P10" s="50">
        <v>1211.634842055</v>
      </c>
      <c r="Q10" s="50">
        <v>1981.3981364270001</v>
      </c>
      <c r="R10" s="50">
        <v>1404.5336532900001</v>
      </c>
      <c r="S10" s="50">
        <v>1633.3307137372701</v>
      </c>
      <c r="T10" s="50">
        <v>1754.95278545881</v>
      </c>
      <c r="U10" s="50">
        <v>1991.5393940543299</v>
      </c>
      <c r="V10" s="50">
        <v>2237.6077450614598</v>
      </c>
      <c r="W10" s="50">
        <v>2177.0717355229199</v>
      </c>
      <c r="X10" s="50">
        <v>2286.8597578101198</v>
      </c>
      <c r="Y10" s="50">
        <v>2673.7890740743201</v>
      </c>
      <c r="Z10" s="50">
        <v>2556.3471172127201</v>
      </c>
    </row>
    <row r="11" spans="2:26">
      <c r="B11" s="42" t="s">
        <v>10</v>
      </c>
      <c r="C11" s="35">
        <v>3563.9305877099996</v>
      </c>
      <c r="D11" s="35">
        <v>2342.5619738719997</v>
      </c>
      <c r="E11" s="35">
        <v>2939.9983466550002</v>
      </c>
      <c r="F11" s="35">
        <v>3657.7951017064092</v>
      </c>
      <c r="G11" s="35">
        <v>4081.5548166102194</v>
      </c>
      <c r="H11" s="35">
        <v>4082.4201206085509</v>
      </c>
      <c r="I11" s="50">
        <v>4316.6403598318902</v>
      </c>
      <c r="J11" s="50">
        <v>5215.9585748893114</v>
      </c>
      <c r="K11" s="50">
        <v>4691.016523869851</v>
      </c>
      <c r="L11" s="50">
        <v>4411.0496498038392</v>
      </c>
      <c r="M11" s="50">
        <v>6814.9660215865206</v>
      </c>
      <c r="N11" s="50">
        <v>7590.9486391795217</v>
      </c>
      <c r="O11" s="50">
        <v>7921.3056384437805</v>
      </c>
      <c r="P11" s="50">
        <v>11365.003517587649</v>
      </c>
      <c r="Q11" s="50">
        <v>19482.31762293007</v>
      </c>
      <c r="R11" s="50">
        <v>18118.117787107229</v>
      </c>
      <c r="S11" s="50">
        <v>17566.3462090504</v>
      </c>
      <c r="T11" s="50">
        <v>12859.736534381052</v>
      </c>
      <c r="U11" s="50">
        <v>11101.0670319697</v>
      </c>
      <c r="V11" s="50">
        <v>11199.7710323633</v>
      </c>
      <c r="W11" s="50">
        <v>41706.535014978297</v>
      </c>
      <c r="X11" s="50">
        <v>41088.908385671602</v>
      </c>
      <c r="Y11" s="50">
        <v>15552.606212535</v>
      </c>
      <c r="Z11" s="50">
        <v>16134.9167926887</v>
      </c>
    </row>
    <row r="12" spans="2:26">
      <c r="B12" s="41" t="s">
        <v>19</v>
      </c>
      <c r="C12" s="34">
        <v>3405.3748749759998</v>
      </c>
      <c r="D12" s="34">
        <v>4327.639913002</v>
      </c>
      <c r="E12" s="34">
        <v>4354.3999999999996</v>
      </c>
      <c r="F12" s="34">
        <v>4303.2</v>
      </c>
      <c r="G12" s="34">
        <v>8020</v>
      </c>
      <c r="H12" s="34">
        <v>8532.0398913730005</v>
      </c>
      <c r="I12" s="49">
        <v>7523.5097623800002</v>
      </c>
      <c r="J12" s="49">
        <v>8464.4776920170007</v>
      </c>
      <c r="K12" s="49">
        <v>10025.213357029001</v>
      </c>
      <c r="L12" s="49">
        <v>11778.232703801001</v>
      </c>
      <c r="M12" s="49">
        <f>SUM(M13:M16)</f>
        <v>40.329615240349995</v>
      </c>
      <c r="N12" s="49">
        <f t="shared" ref="N12:Z12" si="1">SUM(N13:N16)</f>
        <v>8449.3337052625811</v>
      </c>
      <c r="O12" s="49">
        <f t="shared" si="1"/>
        <v>13100.74830633923</v>
      </c>
      <c r="P12" s="49">
        <f t="shared" si="1"/>
        <v>13895.321751700252</v>
      </c>
      <c r="Q12" s="49">
        <f t="shared" si="1"/>
        <v>12725.789364851409</v>
      </c>
      <c r="R12" s="49">
        <f t="shared" si="1"/>
        <v>13509.776172696891</v>
      </c>
      <c r="S12" s="49">
        <f t="shared" si="1"/>
        <v>14792.18303505617</v>
      </c>
      <c r="T12" s="49">
        <f t="shared" si="1"/>
        <v>16067.031580933612</v>
      </c>
      <c r="U12" s="49">
        <f t="shared" si="1"/>
        <v>15521.92770286735</v>
      </c>
      <c r="V12" s="49">
        <f t="shared" si="1"/>
        <v>16634.974512160163</v>
      </c>
      <c r="W12" s="49">
        <f t="shared" si="1"/>
        <v>15651.921704038361</v>
      </c>
      <c r="X12" s="49">
        <f t="shared" si="1"/>
        <v>19206.752056441208</v>
      </c>
      <c r="Y12" s="49">
        <f t="shared" si="1"/>
        <v>23771.810457695512</v>
      </c>
      <c r="Z12" s="49">
        <f t="shared" si="1"/>
        <v>25061.604856784161</v>
      </c>
    </row>
    <row r="13" spans="2:26">
      <c r="B13" s="42" t="s">
        <v>17</v>
      </c>
      <c r="C13" s="35"/>
      <c r="D13" s="35"/>
      <c r="E13" s="35"/>
      <c r="F13" s="35"/>
      <c r="G13" s="35"/>
      <c r="H13" s="35"/>
      <c r="I13" s="50"/>
      <c r="J13" s="50"/>
      <c r="K13" s="50"/>
      <c r="L13" s="50"/>
      <c r="M13" s="50">
        <f>17.44496598945-M16</f>
        <v>15.11463140767</v>
      </c>
      <c r="N13" s="50">
        <f>4121.985598523-N16</f>
        <v>4075.1280079366297</v>
      </c>
      <c r="O13" s="50">
        <f>6012.32266948019-O16</f>
        <v>5880.0864172952597</v>
      </c>
      <c r="P13" s="50">
        <f>7772.5293433936-P16</f>
        <v>7486.3634860068205</v>
      </c>
      <c r="Q13" s="50">
        <f>7355.3942820806-Q16</f>
        <v>7019.1778034911995</v>
      </c>
      <c r="R13" s="50">
        <f>7825.01362073688-R16</f>
        <v>7472.9613605762397</v>
      </c>
      <c r="S13" s="50">
        <f>8285.36419637898-S16</f>
        <v>7891.9265913629397</v>
      </c>
      <c r="T13" s="50">
        <v>7942.6054148745507</v>
      </c>
      <c r="U13" s="50">
        <v>8829.5701464827907</v>
      </c>
      <c r="V13" s="50">
        <v>9602.4313341580801</v>
      </c>
      <c r="W13" s="50">
        <v>8441.5782297943606</v>
      </c>
      <c r="X13" s="50">
        <v>10666.3924888936</v>
      </c>
      <c r="Y13" s="50">
        <v>14954.6882807366</v>
      </c>
      <c r="Z13" s="50">
        <v>14013.0167933623</v>
      </c>
    </row>
    <row r="14" spans="2:26">
      <c r="B14" s="42" t="s">
        <v>18</v>
      </c>
      <c r="C14" s="35"/>
      <c r="D14" s="35"/>
      <c r="E14" s="35"/>
      <c r="F14" s="35"/>
      <c r="G14" s="35"/>
      <c r="H14" s="35"/>
      <c r="I14" s="50"/>
      <c r="J14" s="50"/>
      <c r="K14" s="50"/>
      <c r="L14" s="50"/>
      <c r="M14" s="50">
        <v>22.847895644899999</v>
      </c>
      <c r="N14" s="50">
        <v>1527.90817096501</v>
      </c>
      <c r="O14" s="50">
        <v>2223.5591118696302</v>
      </c>
      <c r="P14" s="50">
        <v>2492.5961392270601</v>
      </c>
      <c r="Q14" s="50">
        <v>2630.0907898037299</v>
      </c>
      <c r="R14" s="50">
        <v>2773.5605049014398</v>
      </c>
      <c r="S14" s="50">
        <v>3383.29266121622</v>
      </c>
      <c r="T14" s="50">
        <v>4277.0815409566103</v>
      </c>
      <c r="U14" s="50">
        <v>2491.0683839672902</v>
      </c>
      <c r="V14" s="50">
        <v>2654.8298396068599</v>
      </c>
      <c r="W14" s="50">
        <v>2792.22450309029</v>
      </c>
      <c r="X14" s="50">
        <v>3813.5362729886297</v>
      </c>
      <c r="Y14" s="50">
        <v>3323.1615814540601</v>
      </c>
      <c r="Z14" s="50">
        <v>4768.8969424458701</v>
      </c>
    </row>
    <row r="15" spans="2:26">
      <c r="B15" s="42" t="s">
        <v>121</v>
      </c>
      <c r="C15" s="35"/>
      <c r="D15" s="35"/>
      <c r="E15" s="35"/>
      <c r="F15" s="35"/>
      <c r="G15" s="35"/>
      <c r="H15" s="35"/>
      <c r="I15" s="50"/>
      <c r="J15" s="50"/>
      <c r="K15" s="50"/>
      <c r="L15" s="50"/>
      <c r="M15" s="50">
        <v>3.6753606000000001E-2</v>
      </c>
      <c r="N15" s="50">
        <v>2799.4399357745701</v>
      </c>
      <c r="O15" s="50">
        <v>4864.8665249894102</v>
      </c>
      <c r="P15" s="50">
        <v>3630.1962690795899</v>
      </c>
      <c r="Q15" s="50">
        <v>2740.3042929670801</v>
      </c>
      <c r="R15" s="50">
        <v>2911.2020470585699</v>
      </c>
      <c r="S15" s="50">
        <v>3123.5261774609703</v>
      </c>
      <c r="T15" s="50">
        <v>3342.4325776659703</v>
      </c>
      <c r="U15" s="50">
        <v>3617.35005800418</v>
      </c>
      <c r="V15" s="50">
        <v>3765.5912239158797</v>
      </c>
      <c r="W15" s="50">
        <v>3843.4517237964301</v>
      </c>
      <c r="X15" s="50">
        <v>4106.6447981970405</v>
      </c>
      <c r="Y15" s="50">
        <v>4623.6034435562597</v>
      </c>
      <c r="Z15" s="50">
        <v>5250.9682959440397</v>
      </c>
    </row>
    <row r="16" spans="2:26">
      <c r="B16" s="42" t="s">
        <v>10</v>
      </c>
      <c r="C16" s="35"/>
      <c r="D16" s="35"/>
      <c r="E16" s="35"/>
      <c r="F16" s="35"/>
      <c r="G16" s="35"/>
      <c r="H16" s="35"/>
      <c r="I16" s="50"/>
      <c r="J16" s="50"/>
      <c r="K16" s="50"/>
      <c r="L16" s="50"/>
      <c r="M16" s="50">
        <v>2.3303345817799999</v>
      </c>
      <c r="N16" s="50">
        <v>46.857590586370002</v>
      </c>
      <c r="O16" s="50">
        <v>132.23625218493001</v>
      </c>
      <c r="P16" s="50">
        <v>286.16585738677998</v>
      </c>
      <c r="Q16" s="50">
        <v>336.21647858940003</v>
      </c>
      <c r="R16" s="50">
        <v>352.05226016064</v>
      </c>
      <c r="S16" s="50">
        <v>393.43760501603998</v>
      </c>
      <c r="T16" s="50">
        <v>504.91204743648001</v>
      </c>
      <c r="U16" s="50">
        <v>583.93911441309001</v>
      </c>
      <c r="V16" s="50">
        <v>612.12211447933998</v>
      </c>
      <c r="W16" s="50">
        <v>574.66724735728008</v>
      </c>
      <c r="X16" s="50">
        <v>620.17849636193989</v>
      </c>
      <c r="Y16" s="50">
        <v>870.35715194858994</v>
      </c>
      <c r="Z16" s="50">
        <v>1028.7228250319499</v>
      </c>
    </row>
    <row r="17" spans="2:28" ht="12" customHeight="1">
      <c r="B17" s="74" t="s">
        <v>114</v>
      </c>
      <c r="C17" s="75">
        <f t="shared" ref="C17:L17" si="2">+C7+C12</f>
        <v>48613.427990258991</v>
      </c>
      <c r="D17" s="59">
        <f t="shared" si="2"/>
        <v>62191.397303612001</v>
      </c>
      <c r="E17" s="59">
        <f t="shared" si="2"/>
        <v>62616.917209236002</v>
      </c>
      <c r="F17" s="59">
        <f t="shared" si="2"/>
        <v>71918.694695407408</v>
      </c>
      <c r="G17" s="59">
        <f t="shared" si="2"/>
        <v>79044.118869842059</v>
      </c>
      <c r="H17" s="59">
        <f t="shared" si="2"/>
        <v>95365.631798184768</v>
      </c>
      <c r="I17" s="63">
        <f t="shared" si="2"/>
        <v>102915.05752369664</v>
      </c>
      <c r="J17" s="63">
        <f t="shared" si="2"/>
        <v>110681.16252942273</v>
      </c>
      <c r="K17" s="63">
        <f t="shared" si="2"/>
        <v>122189.14695000141</v>
      </c>
      <c r="L17" s="63">
        <f t="shared" si="2"/>
        <v>133425.79642418926</v>
      </c>
      <c r="M17" s="63">
        <f>+M7+M12</f>
        <v>119896.1402422711</v>
      </c>
      <c r="N17" s="63">
        <f t="shared" ref="N17:Z17" si="3">+N7+N12</f>
        <v>145914.42961621983</v>
      </c>
      <c r="O17" s="63">
        <f t="shared" si="3"/>
        <v>159031.59607123883</v>
      </c>
      <c r="P17" s="63">
        <f t="shared" si="3"/>
        <v>180157.68867556198</v>
      </c>
      <c r="Q17" s="63">
        <f t="shared" si="3"/>
        <v>187131.38621133994</v>
      </c>
      <c r="R17" s="63">
        <f t="shared" si="3"/>
        <v>199892.50937796268</v>
      </c>
      <c r="S17" s="63">
        <f t="shared" si="3"/>
        <v>203107.96965435488</v>
      </c>
      <c r="T17" s="63">
        <f t="shared" si="3"/>
        <v>222223.64848069247</v>
      </c>
      <c r="U17" s="63">
        <f t="shared" si="3"/>
        <v>226614.84581891785</v>
      </c>
      <c r="V17" s="63">
        <f t="shared" si="3"/>
        <v>245122.82234886626</v>
      </c>
      <c r="W17" s="63">
        <f t="shared" si="3"/>
        <v>294085.22417523636</v>
      </c>
      <c r="X17" s="63">
        <f t="shared" si="3"/>
        <v>322675.34153994813</v>
      </c>
      <c r="Y17" s="63">
        <f t="shared" si="3"/>
        <v>328797.11355877831</v>
      </c>
      <c r="Z17" s="63">
        <f t="shared" si="3"/>
        <v>398685.45968683861</v>
      </c>
    </row>
    <row r="18" spans="2:28">
      <c r="B18" s="1" t="str">
        <f>+'Ingresos Ctes (Aforo)'!B28</f>
        <v>*Información a enero de 2024</v>
      </c>
      <c r="X18" s="12"/>
    </row>
    <row r="19" spans="2:28">
      <c r="B19" s="1" t="s">
        <v>143</v>
      </c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2" spans="2:28">
      <c r="N22" s="12"/>
    </row>
    <row r="26" spans="2:28">
      <c r="AB26" s="2">
        <v>213764.59708339442</v>
      </c>
    </row>
  </sheetData>
  <mergeCells count="2">
    <mergeCell ref="B3:Z3"/>
    <mergeCell ref="B2:Z2"/>
  </mergeCells>
  <pageMargins left="0.7" right="0.7" top="0.75" bottom="0.75" header="0.3" footer="0.3"/>
  <ignoredErrors>
    <ignoredError sqref="C6:T6 C5:S5" numberStoredAsText="1"/>
    <ignoredError sqref="E7:Z7 M12:Z12" formulaRange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40"/>
  <sheetViews>
    <sheetView showGridLines="0" zoomScaleNormal="100" workbookViewId="0">
      <pane xSplit="2" ySplit="5" topLeftCell="I6" activePane="bottomRight" state="frozen"/>
      <selection pane="topRight" activeCell="C1" sqref="C1"/>
      <selection pane="bottomLeft" activeCell="A5" sqref="A5"/>
      <selection pane="bottomRight" activeCell="Z6" sqref="Z6:Z25"/>
    </sheetView>
  </sheetViews>
  <sheetFormatPr baseColWidth="10" defaultColWidth="11.42578125" defaultRowHeight="11.25"/>
  <cols>
    <col min="1" max="1" width="2.5703125" style="5" customWidth="1"/>
    <col min="2" max="2" width="51.7109375" style="5" customWidth="1"/>
    <col min="3" max="15" width="7.7109375" style="5" customWidth="1"/>
    <col min="16" max="17" width="7.28515625" style="5" bestFit="1" customWidth="1"/>
    <col min="18" max="26" width="8.42578125" style="5" bestFit="1" customWidth="1"/>
    <col min="27" max="16384" width="11.42578125" style="5"/>
  </cols>
  <sheetData>
    <row r="1" spans="1:28" s="2" customFormat="1">
      <c r="A1" s="4"/>
      <c r="Y1" s="3"/>
      <c r="Z1" s="3"/>
    </row>
    <row r="2" spans="1:28" s="2" customFormat="1" ht="15">
      <c r="A2" s="4"/>
      <c r="B2" s="91" t="s">
        <v>23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spans="1:28" s="2" customFormat="1" ht="15" customHeight="1">
      <c r="A3" s="4"/>
      <c r="B3" s="93" t="s">
        <v>21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spans="1:28" s="2" customFormat="1" ht="15" customHeight="1">
      <c r="A4" s="4"/>
      <c r="B4" s="8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8" ht="18" customHeight="1" thickBot="1">
      <c r="B5" s="43" t="s">
        <v>0</v>
      </c>
      <c r="C5" s="48">
        <v>2000</v>
      </c>
      <c r="D5" s="38">
        <v>2001</v>
      </c>
      <c r="E5" s="38">
        <v>2002</v>
      </c>
      <c r="F5" s="38">
        <v>2003</v>
      </c>
      <c r="G5" s="38">
        <v>2004</v>
      </c>
      <c r="H5" s="38">
        <v>2005</v>
      </c>
      <c r="I5" s="38">
        <v>2006</v>
      </c>
      <c r="J5" s="38">
        <v>2007</v>
      </c>
      <c r="K5" s="38">
        <v>2008</v>
      </c>
      <c r="L5" s="38">
        <v>2009</v>
      </c>
      <c r="M5" s="38">
        <v>2010</v>
      </c>
      <c r="N5" s="38">
        <v>2011</v>
      </c>
      <c r="O5" s="38">
        <v>2012</v>
      </c>
      <c r="P5" s="38">
        <v>2013</v>
      </c>
      <c r="Q5" s="38">
        <v>2014</v>
      </c>
      <c r="R5" s="38">
        <v>2015</v>
      </c>
      <c r="S5" s="38">
        <v>2016</v>
      </c>
      <c r="T5" s="38">
        <v>2017</v>
      </c>
      <c r="U5" s="38">
        <v>2018</v>
      </c>
      <c r="V5" s="38">
        <v>2019</v>
      </c>
      <c r="W5" s="38">
        <v>2020</v>
      </c>
      <c r="X5" s="38">
        <v>2021</v>
      </c>
      <c r="Y5" s="38">
        <v>2022</v>
      </c>
      <c r="Z5" s="38" t="s">
        <v>124</v>
      </c>
    </row>
    <row r="6" spans="1:28" s="6" customFormat="1">
      <c r="B6" s="71" t="s">
        <v>1</v>
      </c>
      <c r="C6" s="44">
        <f>SUM(C7:C21)</f>
        <v>19598.534322378997</v>
      </c>
      <c r="D6" s="44">
        <f t="shared" ref="D6:Z6" si="0">SUM(D7:D21)</f>
        <v>24644.821561919009</v>
      </c>
      <c r="E6" s="44">
        <f t="shared" si="0"/>
        <v>27059.752169778996</v>
      </c>
      <c r="F6" s="44">
        <f t="shared" si="0"/>
        <v>31407.821266578001</v>
      </c>
      <c r="G6" s="44">
        <f t="shared" si="0"/>
        <v>36504.366888958997</v>
      </c>
      <c r="H6" s="44">
        <f t="shared" si="0"/>
        <v>42102.220183633981</v>
      </c>
      <c r="I6" s="44">
        <f t="shared" si="0"/>
        <v>51094.334210412009</v>
      </c>
      <c r="J6" s="44">
        <f t="shared" si="0"/>
        <v>57283.537427735013</v>
      </c>
      <c r="K6" s="44">
        <f t="shared" si="0"/>
        <v>64486.537736784994</v>
      </c>
      <c r="L6" s="44">
        <f t="shared" si="0"/>
        <v>65181.212181835755</v>
      </c>
      <c r="M6" s="44">
        <f t="shared" si="0"/>
        <v>67288.130974731394</v>
      </c>
      <c r="N6" s="44">
        <f t="shared" si="0"/>
        <v>84047.432026410883</v>
      </c>
      <c r="O6" s="44">
        <f t="shared" si="0"/>
        <v>95265.73659349198</v>
      </c>
      <c r="P6" s="44">
        <f t="shared" si="0"/>
        <v>97817.948586538478</v>
      </c>
      <c r="Q6" s="44">
        <f t="shared" si="0"/>
        <v>95783.864093265991</v>
      </c>
      <c r="R6" s="44">
        <f t="shared" si="0"/>
        <v>106325.93376541721</v>
      </c>
      <c r="S6" s="44">
        <f t="shared" si="0"/>
        <v>108506.00579251701</v>
      </c>
      <c r="T6" s="44">
        <f t="shared" si="0"/>
        <v>123565.81896706198</v>
      </c>
      <c r="U6" s="44">
        <f t="shared" si="0"/>
        <v>131853.15405668897</v>
      </c>
      <c r="V6" s="44">
        <f t="shared" si="0"/>
        <v>151533.05000819865</v>
      </c>
      <c r="W6" s="44">
        <f t="shared" si="0"/>
        <v>130905.7660672597</v>
      </c>
      <c r="X6" s="44">
        <f t="shared" si="0"/>
        <v>161593.270558674</v>
      </c>
      <c r="Y6" s="44">
        <f t="shared" si="0"/>
        <v>212202.93857241559</v>
      </c>
      <c r="Z6" s="44">
        <f t="shared" si="0"/>
        <v>262907.24306323676</v>
      </c>
      <c r="AA6" s="55"/>
      <c r="AB6" s="55"/>
    </row>
    <row r="7" spans="1:28">
      <c r="B7" s="72" t="s">
        <v>27</v>
      </c>
      <c r="C7" s="45">
        <v>7439.5327747819993</v>
      </c>
      <c r="D7" s="45">
        <v>9610.315926184001</v>
      </c>
      <c r="E7" s="45">
        <v>10163.442299628001</v>
      </c>
      <c r="F7" s="45">
        <v>11811.475400013</v>
      </c>
      <c r="G7" s="45">
        <v>15295.194302223999</v>
      </c>
      <c r="H7" s="45">
        <v>17327.821479704002</v>
      </c>
      <c r="I7" s="45">
        <v>20915.150442476999</v>
      </c>
      <c r="J7" s="45">
        <v>24576.957000689999</v>
      </c>
      <c r="K7" s="45">
        <v>24560.320404870999</v>
      </c>
      <c r="L7" s="45">
        <v>27627.873591587533</v>
      </c>
      <c r="M7" s="45">
        <v>24945.215933631018</v>
      </c>
      <c r="N7" s="45">
        <v>34696.149364226701</v>
      </c>
      <c r="O7" s="45">
        <v>43365.742140654605</v>
      </c>
      <c r="P7" s="45">
        <v>44775.355478127865</v>
      </c>
      <c r="Q7" s="45">
        <v>37338.544339797001</v>
      </c>
      <c r="R7" s="45">
        <v>38870.168056245035</v>
      </c>
      <c r="S7" s="45">
        <v>39678.334008836697</v>
      </c>
      <c r="T7" s="45">
        <v>52802.604637235097</v>
      </c>
      <c r="U7" s="45">
        <v>66393.341869436001</v>
      </c>
      <c r="V7" s="45">
        <f>69870.1042702627+1127.224612-85.784592476-384.901070206702-85.3701571632118</f>
        <v>70441.273062416789</v>
      </c>
      <c r="W7" s="45">
        <v>62405.658195539159</v>
      </c>
      <c r="X7" s="45">
        <v>73061.260637012878</v>
      </c>
      <c r="Y7" s="19">
        <v>95465.802995446997</v>
      </c>
      <c r="Z7" s="19">
        <f>141417.911351544-Z9</f>
        <v>140206.681042221</v>
      </c>
      <c r="AA7" s="30"/>
      <c r="AB7" s="30"/>
    </row>
    <row r="8" spans="1:28">
      <c r="B8" s="72" t="s">
        <v>2</v>
      </c>
      <c r="C8" s="45"/>
      <c r="D8" s="45"/>
      <c r="E8" s="45">
        <v>1237.029835286</v>
      </c>
      <c r="F8" s="45">
        <v>1221.1485025249999</v>
      </c>
      <c r="G8" s="45">
        <v>32.740493147000002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19"/>
      <c r="Z8" s="19"/>
      <c r="AA8" s="30"/>
      <c r="AB8" s="30"/>
    </row>
    <row r="9" spans="1:28">
      <c r="B9" s="72" t="s">
        <v>28</v>
      </c>
      <c r="C9" s="45"/>
      <c r="D9" s="45"/>
      <c r="E9" s="45"/>
      <c r="F9" s="45"/>
      <c r="G9" s="45"/>
      <c r="H9" s="45">
        <v>445.71373096399998</v>
      </c>
      <c r="I9" s="45">
        <v>500.29988395300001</v>
      </c>
      <c r="J9" s="45">
        <v>1156.1162406809999</v>
      </c>
      <c r="K9" s="45">
        <v>3201.4860562929998</v>
      </c>
      <c r="L9" s="45">
        <v>2015.599211944</v>
      </c>
      <c r="M9" s="45">
        <v>1968.2525235769999</v>
      </c>
      <c r="N9" s="45">
        <v>4230.9933056050004</v>
      </c>
      <c r="O9" s="45">
        <v>4181.9216464849997</v>
      </c>
      <c r="P9" s="45">
        <v>4151.6696779969889</v>
      </c>
      <c r="Q9" s="45">
        <v>4078.2424189170001</v>
      </c>
      <c r="R9" s="45">
        <v>5187.6866533430002</v>
      </c>
      <c r="S9" s="45">
        <v>4438.3053095260002</v>
      </c>
      <c r="T9" s="45">
        <v>3827.759280879</v>
      </c>
      <c r="U9" s="45">
        <v>512.47393529800001</v>
      </c>
      <c r="V9" s="45">
        <f>2169.459394182-1127.224612</f>
        <v>1042.2347821819999</v>
      </c>
      <c r="W9" s="45">
        <v>955.42330647799997</v>
      </c>
      <c r="X9" s="45">
        <v>1039.338506326</v>
      </c>
      <c r="Y9" s="19">
        <v>998.77274994699997</v>
      </c>
      <c r="Z9" s="19">
        <v>1211.230309323</v>
      </c>
      <c r="AA9" s="30"/>
      <c r="AB9" s="30"/>
    </row>
    <row r="10" spans="1:28">
      <c r="B10" s="72" t="s">
        <v>125</v>
      </c>
      <c r="C10" s="45">
        <v>8082.458516054</v>
      </c>
      <c r="D10" s="45">
        <v>9806.5623131850007</v>
      </c>
      <c r="E10" s="45">
        <v>10669.01842905</v>
      </c>
      <c r="F10" s="45">
        <v>13069.443280482999</v>
      </c>
      <c r="G10" s="45">
        <v>14951.298328987001</v>
      </c>
      <c r="H10" s="45">
        <v>17126.252148885</v>
      </c>
      <c r="I10" s="45">
        <v>21243.459888652</v>
      </c>
      <c r="J10" s="45">
        <v>22505.697429075</v>
      </c>
      <c r="K10" s="45">
        <v>26675.488842426999</v>
      </c>
      <c r="L10" s="45">
        <v>25261.656311582632</v>
      </c>
      <c r="M10" s="45">
        <v>30528.88795175387</v>
      </c>
      <c r="N10" s="45">
        <v>34045.783806820189</v>
      </c>
      <c r="O10" s="45">
        <v>36482.46893045646</v>
      </c>
      <c r="P10" s="45">
        <v>33886.610138519631</v>
      </c>
      <c r="Q10" s="45">
        <v>38868.210756453998</v>
      </c>
      <c r="R10" s="45">
        <v>41948.502565832001</v>
      </c>
      <c r="S10" s="45">
        <v>40541.981051721101</v>
      </c>
      <c r="T10" s="45">
        <v>50131.100482806898</v>
      </c>
      <c r="U10" s="45">
        <v>49185.769619177001</v>
      </c>
      <c r="V10" s="45">
        <v>62916.282433302673</v>
      </c>
      <c r="W10" s="45">
        <v>53947.06947930454</v>
      </c>
      <c r="X10" s="45">
        <v>70411.481960084144</v>
      </c>
      <c r="Y10" s="19">
        <v>91812.681055363195</v>
      </c>
      <c r="Z10" s="19">
        <v>61955.119044327599</v>
      </c>
      <c r="AA10" s="30"/>
      <c r="AB10" s="30"/>
    </row>
    <row r="11" spans="1:28">
      <c r="B11" s="72" t="s">
        <v>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>
        <v>3884.4922403611599</v>
      </c>
      <c r="S11" s="45">
        <v>5667.2889516590003</v>
      </c>
      <c r="T11" s="45">
        <v>1626.727695623</v>
      </c>
      <c r="U11" s="45">
        <v>151.25676566400003</v>
      </c>
      <c r="V11" s="45"/>
      <c r="W11" s="45"/>
      <c r="X11" s="45">
        <v>16.758996234999998</v>
      </c>
      <c r="Y11" s="19"/>
      <c r="Z11" s="19"/>
      <c r="AA11" s="30"/>
      <c r="AB11" s="30"/>
    </row>
    <row r="12" spans="1:28">
      <c r="B12" s="72" t="s">
        <v>126</v>
      </c>
      <c r="C12" s="45">
        <v>1037.4778449949999</v>
      </c>
      <c r="D12" s="45">
        <v>1420.9319392770001</v>
      </c>
      <c r="E12" s="45">
        <v>1442.2300792450001</v>
      </c>
      <c r="F12" s="45">
        <v>1621.2958713410001</v>
      </c>
      <c r="G12" s="45">
        <v>2230.1709925320001</v>
      </c>
      <c r="H12" s="45">
        <v>2401.225892596</v>
      </c>
      <c r="I12" s="45">
        <v>2670.8169373579999</v>
      </c>
      <c r="J12" s="45">
        <v>2989.5219663789999</v>
      </c>
      <c r="K12" s="45">
        <v>3199.6385147000001</v>
      </c>
      <c r="L12" s="45">
        <v>3121.2973021449998</v>
      </c>
      <c r="M12" s="45">
        <v>3225.7737398039999</v>
      </c>
      <c r="N12" s="45">
        <v>5069.5547172679999</v>
      </c>
      <c r="O12" s="45">
        <v>5304.4630760930004</v>
      </c>
      <c r="P12" s="45">
        <v>5930.6578229340003</v>
      </c>
      <c r="Q12" s="45">
        <v>6447.6737730000004</v>
      </c>
      <c r="R12" s="45">
        <v>6772.4087250000002</v>
      </c>
      <c r="S12" s="45">
        <v>7033.0278870000002</v>
      </c>
      <c r="T12" s="45">
        <v>6746.80627</v>
      </c>
      <c r="U12" s="45">
        <v>6794.5827330000011</v>
      </c>
      <c r="V12" s="45">
        <v>8082.8873780000022</v>
      </c>
      <c r="W12" s="45">
        <v>7487.046155</v>
      </c>
      <c r="X12" s="45">
        <v>9743.2991610000008</v>
      </c>
      <c r="Y12" s="19">
        <v>12204.258113</v>
      </c>
      <c r="Z12" s="19">
        <v>13619.701945000001</v>
      </c>
      <c r="AA12" s="30"/>
      <c r="AB12" s="30"/>
    </row>
    <row r="13" spans="1:28">
      <c r="B13" s="73" t="s">
        <v>4</v>
      </c>
      <c r="C13" s="45">
        <v>1651.2330912130001</v>
      </c>
      <c r="D13" s="45">
        <v>2161.154670249</v>
      </c>
      <c r="E13" s="45">
        <v>2024.3280265230001</v>
      </c>
      <c r="F13" s="45">
        <v>2123.9205550759998</v>
      </c>
      <c r="G13" s="45">
        <v>2359.6842000339998</v>
      </c>
      <c r="H13" s="45">
        <v>2973.235080378</v>
      </c>
      <c r="I13" s="45">
        <v>3767.216720159</v>
      </c>
      <c r="J13" s="45">
        <v>4080.1994654619998</v>
      </c>
      <c r="K13" s="45">
        <v>4701.335</v>
      </c>
      <c r="L13" s="45">
        <v>5134.1379999999999</v>
      </c>
      <c r="M13" s="45">
        <v>4651.9988795549298</v>
      </c>
      <c r="N13" s="45">
        <v>4135.0590649839996</v>
      </c>
      <c r="O13" s="45">
        <v>3957.5339999999997</v>
      </c>
      <c r="P13" s="45">
        <v>4719.5969999999998</v>
      </c>
      <c r="Q13" s="45">
        <v>4078.2424189170001</v>
      </c>
      <c r="R13" s="45">
        <v>4248.0692074429999</v>
      </c>
      <c r="S13" s="45">
        <v>5653.0910000000003</v>
      </c>
      <c r="T13" s="45">
        <v>4168.7060000000001</v>
      </c>
      <c r="U13" s="45">
        <v>4381.400441709</v>
      </c>
      <c r="V13" s="45">
        <v>4026.8467839280001</v>
      </c>
      <c r="W13" s="45">
        <v>3059.1439999999998</v>
      </c>
      <c r="X13" s="45">
        <v>3431.0050000000001</v>
      </c>
      <c r="Y13" s="19">
        <v>6172</v>
      </c>
      <c r="Z13" s="19">
        <v>38664.169759338001</v>
      </c>
      <c r="AA13" s="30"/>
      <c r="AB13" s="30"/>
    </row>
    <row r="14" spans="1:28">
      <c r="B14" s="72" t="s">
        <v>11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>
        <v>1208.9500444498867</v>
      </c>
      <c r="Q14" s="45">
        <v>1659.2763509020072</v>
      </c>
      <c r="R14" s="45">
        <v>1690.1252386299386</v>
      </c>
      <c r="S14" s="45">
        <v>1694.4852708620001</v>
      </c>
      <c r="T14" s="45">
        <v>1951.569307252</v>
      </c>
      <c r="U14" s="45">
        <v>2081.3179652910003</v>
      </c>
      <c r="V14" s="45">
        <v>2383.134861215</v>
      </c>
      <c r="W14" s="45">
        <v>1276.5629191550001</v>
      </c>
      <c r="X14" s="45">
        <v>1319.3474472349999</v>
      </c>
      <c r="Y14" s="19">
        <v>2607.5691829130001</v>
      </c>
      <c r="Z14" s="19">
        <v>3331.8106313869998</v>
      </c>
      <c r="AA14" s="30"/>
      <c r="AB14" s="30"/>
    </row>
    <row r="15" spans="1:28">
      <c r="B15" s="73" t="s">
        <v>127</v>
      </c>
      <c r="C15" s="45">
        <v>825.15319883699999</v>
      </c>
      <c r="D15" s="45">
        <v>1090.083073517</v>
      </c>
      <c r="E15" s="45">
        <v>976.49531616100001</v>
      </c>
      <c r="F15" s="45">
        <v>1025.0371286279999</v>
      </c>
      <c r="G15" s="45">
        <v>1053.89951436</v>
      </c>
      <c r="H15" s="45">
        <v>1143.3077926179999</v>
      </c>
      <c r="I15" s="45">
        <v>1187.0404253070001</v>
      </c>
      <c r="J15" s="45">
        <v>1211.5105056259999</v>
      </c>
      <c r="K15" s="45">
        <v>1287.9693339170001</v>
      </c>
      <c r="L15" s="45">
        <v>1291.4926409889999</v>
      </c>
      <c r="M15" s="45">
        <v>1418.766456023</v>
      </c>
      <c r="N15" s="45">
        <v>1603.226763101</v>
      </c>
      <c r="O15" s="45">
        <v>1735.0615717139999</v>
      </c>
      <c r="P15" s="45">
        <v>2883.330005113</v>
      </c>
      <c r="Q15" s="45">
        <v>2982.0452209999999</v>
      </c>
      <c r="R15" s="45">
        <v>3295.6584903590001</v>
      </c>
      <c r="S15" s="45">
        <v>3335.7282059999998</v>
      </c>
      <c r="T15" s="45">
        <v>1353.0810650000001</v>
      </c>
      <c r="U15" s="45">
        <v>1517.5458040000001</v>
      </c>
      <c r="V15" s="45">
        <v>1585.1415652789999</v>
      </c>
      <c r="W15" s="45">
        <v>1205.8362407569998</v>
      </c>
      <c r="X15" s="45">
        <v>1733.1540143120001</v>
      </c>
      <c r="Y15" s="19">
        <v>1650.811671985</v>
      </c>
      <c r="Z15" s="19">
        <v>2172.9136960000001</v>
      </c>
      <c r="AA15" s="30"/>
      <c r="AB15" s="30"/>
    </row>
    <row r="16" spans="1:28">
      <c r="B16" s="73" t="s">
        <v>26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>
        <v>474.60090878199998</v>
      </c>
      <c r="U16" s="45">
        <v>292.177393</v>
      </c>
      <c r="V16" s="45">
        <v>436.95726500000001</v>
      </c>
      <c r="W16" s="45">
        <v>281.92204814199999</v>
      </c>
      <c r="X16" s="45">
        <v>330.66215999999997</v>
      </c>
      <c r="Y16" s="19">
        <v>361.91771499999999</v>
      </c>
      <c r="Z16" s="19">
        <v>555.03640099999996</v>
      </c>
      <c r="AA16" s="30"/>
      <c r="AB16" s="30"/>
    </row>
    <row r="17" spans="1:28">
      <c r="B17" s="73" t="s">
        <v>5</v>
      </c>
      <c r="C17" s="45">
        <v>482.52570294200001</v>
      </c>
      <c r="D17" s="45">
        <v>463.299978372</v>
      </c>
      <c r="E17" s="45">
        <v>459.23680318499999</v>
      </c>
      <c r="F17" s="45">
        <v>488.60779394399998</v>
      </c>
      <c r="G17" s="45">
        <v>533.89900852599999</v>
      </c>
      <c r="H17" s="45">
        <v>633.58628823100003</v>
      </c>
      <c r="I17" s="45">
        <v>744.952294349</v>
      </c>
      <c r="J17" s="45">
        <v>677.23736641400001</v>
      </c>
      <c r="K17" s="45">
        <v>771.40098946099999</v>
      </c>
      <c r="L17" s="45">
        <v>608.11816050636003</v>
      </c>
      <c r="M17" s="45">
        <v>422.63307467557001</v>
      </c>
      <c r="N17" s="45">
        <v>123.922925377002</v>
      </c>
      <c r="O17" s="45">
        <v>62.467307123911915</v>
      </c>
      <c r="P17" s="45">
        <v>60.516894407006696</v>
      </c>
      <c r="Q17" s="45">
        <v>71.083759756000006</v>
      </c>
      <c r="R17" s="45">
        <v>111.55400006399999</v>
      </c>
      <c r="S17" s="45">
        <v>105.900987378206</v>
      </c>
      <c r="T17" s="45">
        <v>79.390670777976695</v>
      </c>
      <c r="U17" s="45">
        <v>82.259600500000005</v>
      </c>
      <c r="V17" s="45">
        <v>85.784592476</v>
      </c>
      <c r="W17" s="45">
        <v>41.562712629000004</v>
      </c>
      <c r="X17" s="45">
        <v>83.140365220000007</v>
      </c>
      <c r="Y17" s="19">
        <v>134.36595334200001</v>
      </c>
      <c r="Z17" s="19">
        <v>215.121882</v>
      </c>
      <c r="AA17" s="30"/>
      <c r="AB17" s="30"/>
    </row>
    <row r="18" spans="1:28">
      <c r="B18" s="72" t="s">
        <v>128</v>
      </c>
      <c r="C18" s="45">
        <v>27.847896898999998</v>
      </c>
      <c r="D18" s="45">
        <v>36.196765907</v>
      </c>
      <c r="E18" s="45">
        <v>41.736523452999997</v>
      </c>
      <c r="F18" s="45">
        <v>37.182804517000001</v>
      </c>
      <c r="G18" s="45">
        <v>44.110847272000001</v>
      </c>
      <c r="H18" s="45">
        <v>45.636533407999998</v>
      </c>
      <c r="I18" s="45">
        <v>60.434789465999998</v>
      </c>
      <c r="J18" s="45">
        <v>84.204891888000006</v>
      </c>
      <c r="K18" s="45">
        <v>75.218973583999997</v>
      </c>
      <c r="L18" s="45">
        <v>87.512264231000003</v>
      </c>
      <c r="M18" s="45">
        <v>92.365447079000006</v>
      </c>
      <c r="N18" s="45">
        <v>102.39026567000001</v>
      </c>
      <c r="O18" s="45">
        <v>117.29007428600001</v>
      </c>
      <c r="P18" s="45">
        <v>134.866132185</v>
      </c>
      <c r="Q18" s="45">
        <v>197.03448675999999</v>
      </c>
      <c r="R18" s="45">
        <v>219.22591418799999</v>
      </c>
      <c r="S18" s="45">
        <v>218.41092352800001</v>
      </c>
      <c r="T18" s="45">
        <v>252.77446800000001</v>
      </c>
      <c r="U18" s="45">
        <v>300.02067315300008</v>
      </c>
      <c r="V18" s="45">
        <v>336.87158136400012</v>
      </c>
      <c r="W18" s="45">
        <v>96.833085041000004</v>
      </c>
      <c r="X18" s="45">
        <v>232.144955692</v>
      </c>
      <c r="Y18" s="19">
        <v>447.31006243165001</v>
      </c>
      <c r="Z18" s="19">
        <v>528.11364432637004</v>
      </c>
      <c r="AA18" s="30"/>
      <c r="AB18" s="30"/>
    </row>
    <row r="19" spans="1:28">
      <c r="B19" s="72" t="s">
        <v>129</v>
      </c>
      <c r="C19" s="45">
        <v>2.8142966569999999</v>
      </c>
      <c r="D19" s="45">
        <v>2.6962652280000001</v>
      </c>
      <c r="E19" s="45">
        <v>2.7408572480000002</v>
      </c>
      <c r="F19" s="45">
        <v>2.7205669920000002</v>
      </c>
      <c r="G19" s="45">
        <v>3.3692018770000001</v>
      </c>
      <c r="H19" s="45">
        <v>3.4412368500000001</v>
      </c>
      <c r="I19" s="45">
        <v>4.9628286910000003</v>
      </c>
      <c r="J19" s="45">
        <v>2.0925615199999998</v>
      </c>
      <c r="K19" s="45">
        <v>5.6217593099999998</v>
      </c>
      <c r="L19" s="45">
        <v>9.0678930637700006</v>
      </c>
      <c r="M19" s="45">
        <v>8.865995538</v>
      </c>
      <c r="N19" s="45">
        <v>13.477477084</v>
      </c>
      <c r="O19" s="45">
        <v>19.639490991999999</v>
      </c>
      <c r="P19" s="45">
        <v>16.728427804999999</v>
      </c>
      <c r="Q19" s="45">
        <v>13.402006986</v>
      </c>
      <c r="R19" s="45">
        <v>19.479013666</v>
      </c>
      <c r="S19" s="45">
        <v>24.909079462000001</v>
      </c>
      <c r="T19" s="45">
        <v>29.034768213</v>
      </c>
      <c r="U19" s="45">
        <v>29.521262913999998</v>
      </c>
      <c r="V19" s="45">
        <v>34.388136461000009</v>
      </c>
      <c r="W19" s="45">
        <v>55.980877038999999</v>
      </c>
      <c r="X19" s="45">
        <v>56.934456714</v>
      </c>
      <c r="Y19" s="19">
        <v>70.744739420000002</v>
      </c>
      <c r="Z19" s="19">
        <v>73.488235644989999</v>
      </c>
      <c r="AA19" s="30"/>
      <c r="AB19" s="56"/>
    </row>
    <row r="20" spans="1:28">
      <c r="B20" s="72" t="s">
        <v>6</v>
      </c>
      <c r="C20" s="45">
        <v>49.491</v>
      </c>
      <c r="D20" s="45">
        <v>53.580629999999999</v>
      </c>
      <c r="E20" s="45">
        <v>43.494</v>
      </c>
      <c r="F20" s="45">
        <v>6.9893630590000004</v>
      </c>
      <c r="G20" s="45"/>
      <c r="H20" s="45">
        <v>2</v>
      </c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19"/>
      <c r="Z20" s="19"/>
    </row>
    <row r="21" spans="1:28">
      <c r="B21" s="72" t="s">
        <v>7</v>
      </c>
      <c r="C21" s="45">
        <v>-2.4229507289419416E-12</v>
      </c>
      <c r="D21" s="45">
        <v>3.0553337637684308E-12</v>
      </c>
      <c r="E21" s="45">
        <v>-2.2239987629291136E-12</v>
      </c>
      <c r="F21" s="45">
        <v>3.957723038183758E-12</v>
      </c>
      <c r="G21" s="45">
        <v>1.6147083670148277E-12</v>
      </c>
      <c r="H21" s="45">
        <v>-3.9905856397126627E-12</v>
      </c>
      <c r="I21" s="45">
        <v>8.8800078401618521E-12</v>
      </c>
      <c r="J21" s="45">
        <v>6.7257310831791983E-12</v>
      </c>
      <c r="K21" s="45">
        <v>8.0578622220017326</v>
      </c>
      <c r="L21" s="45">
        <v>24.456805786452605</v>
      </c>
      <c r="M21" s="45">
        <v>25.370973095</v>
      </c>
      <c r="N21" s="45">
        <v>26.874336275000001</v>
      </c>
      <c r="O21" s="45">
        <v>39.148355686999999</v>
      </c>
      <c r="P21" s="45">
        <v>49.666965000113123</v>
      </c>
      <c r="Q21" s="45">
        <v>50.108560776992803</v>
      </c>
      <c r="R21" s="45">
        <v>78.563660286061307</v>
      </c>
      <c r="S21" s="45">
        <v>114.543116544</v>
      </c>
      <c r="T21" s="45">
        <v>121.663412493</v>
      </c>
      <c r="U21" s="45">
        <v>131.48599354699999</v>
      </c>
      <c r="V21" s="45">
        <v>161.24756657422404</v>
      </c>
      <c r="W21" s="45">
        <v>92.727048174999993</v>
      </c>
      <c r="X21" s="45">
        <v>134.74289884300001</v>
      </c>
      <c r="Y21" s="29">
        <v>276.70433356676949</v>
      </c>
      <c r="Z21" s="29">
        <v>373.85647266874003</v>
      </c>
    </row>
    <row r="22" spans="1:28" s="6" customFormat="1">
      <c r="B22" s="71" t="s">
        <v>8</v>
      </c>
      <c r="C22" s="44">
        <f>SUM(C23:C24)</f>
        <v>688.17000119399995</v>
      </c>
      <c r="D22" s="44">
        <f t="shared" ref="D22:Z22" si="1">SUM(D23:D24)</f>
        <v>717.33000897299996</v>
      </c>
      <c r="E22" s="44">
        <f t="shared" si="1"/>
        <v>490.40157402</v>
      </c>
      <c r="F22" s="44">
        <f t="shared" si="1"/>
        <v>454.09353835100001</v>
      </c>
      <c r="G22" s="44">
        <f t="shared" si="1"/>
        <v>421.55302424499996</v>
      </c>
      <c r="H22" s="44">
        <f t="shared" si="1"/>
        <v>446.14084238600003</v>
      </c>
      <c r="I22" s="44">
        <f t="shared" si="1"/>
        <v>415.67901721200002</v>
      </c>
      <c r="J22" s="44">
        <f t="shared" si="1"/>
        <v>382.98358364400002</v>
      </c>
      <c r="K22" s="44">
        <f t="shared" si="1"/>
        <v>653.46228126699998</v>
      </c>
      <c r="L22" s="44">
        <f t="shared" si="1"/>
        <v>463.01417808100001</v>
      </c>
      <c r="M22" s="44">
        <f t="shared" si="1"/>
        <v>635.71805085300002</v>
      </c>
      <c r="N22" s="44">
        <f t="shared" si="1"/>
        <v>572.47015634499996</v>
      </c>
      <c r="O22" s="44">
        <f t="shared" si="1"/>
        <v>1194.7300223560001</v>
      </c>
      <c r="P22" s="44">
        <f t="shared" si="1"/>
        <v>984.44287498846995</v>
      </c>
      <c r="Q22" s="44">
        <f t="shared" si="1"/>
        <v>615.62206348799998</v>
      </c>
      <c r="R22" s="44">
        <f t="shared" si="1"/>
        <v>680.69130633899999</v>
      </c>
      <c r="S22" s="44">
        <f t="shared" si="1"/>
        <v>652.96295859700001</v>
      </c>
      <c r="T22" s="44">
        <f t="shared" si="1"/>
        <v>5450.6707023444396</v>
      </c>
      <c r="U22" s="44">
        <f t="shared" si="1"/>
        <v>793.57223528100008</v>
      </c>
      <c r="V22" s="44">
        <f t="shared" si="1"/>
        <v>1476.9584538411327</v>
      </c>
      <c r="W22" s="44">
        <f t="shared" si="1"/>
        <v>1646.2810457491673</v>
      </c>
      <c r="X22" s="44">
        <f t="shared" si="1"/>
        <v>865.45091558003492</v>
      </c>
      <c r="Y22" s="44">
        <f t="shared" si="1"/>
        <v>1087.9903470254201</v>
      </c>
      <c r="Z22" s="44">
        <f t="shared" si="1"/>
        <v>1276.6979186667299</v>
      </c>
    </row>
    <row r="23" spans="1:28">
      <c r="B23" s="72" t="s">
        <v>9</v>
      </c>
      <c r="C23" s="45">
        <v>280.54025887299997</v>
      </c>
      <c r="D23" s="45">
        <v>300.75070499399999</v>
      </c>
      <c r="E23" s="45">
        <v>306.13079689599999</v>
      </c>
      <c r="F23" s="45">
        <v>422.60846974499998</v>
      </c>
      <c r="G23" s="45">
        <v>387.98630675599998</v>
      </c>
      <c r="H23" s="45">
        <v>416.140383886</v>
      </c>
      <c r="I23" s="45">
        <v>409.636511821</v>
      </c>
      <c r="J23" s="45">
        <v>381.36766600200002</v>
      </c>
      <c r="K23" s="45">
        <v>646.81035965000001</v>
      </c>
      <c r="L23" s="45">
        <v>463.01417808100001</v>
      </c>
      <c r="M23" s="45">
        <v>633.48933255500003</v>
      </c>
      <c r="N23" s="45">
        <v>572.47015634499996</v>
      </c>
      <c r="O23" s="45">
        <v>1194.7300223560001</v>
      </c>
      <c r="P23" s="45">
        <v>984.44287498846995</v>
      </c>
      <c r="Q23" s="45">
        <v>615.62206348799998</v>
      </c>
      <c r="R23" s="45">
        <v>680.69130633899999</v>
      </c>
      <c r="S23" s="45">
        <v>652.96295859700001</v>
      </c>
      <c r="T23" s="45">
        <v>5450.6707023444396</v>
      </c>
      <c r="U23" s="45">
        <v>793.57223528100008</v>
      </c>
      <c r="V23" s="45">
        <v>1476.9584538411327</v>
      </c>
      <c r="W23" s="45">
        <v>1646.2810457491673</v>
      </c>
      <c r="X23" s="45">
        <v>865.45091558003492</v>
      </c>
      <c r="Y23" s="19">
        <v>1087.9903470254201</v>
      </c>
      <c r="Z23" s="19">
        <v>1276.6979186667299</v>
      </c>
    </row>
    <row r="24" spans="1:28">
      <c r="B24" s="72" t="s">
        <v>25</v>
      </c>
      <c r="C24" s="45">
        <v>407.62974232099998</v>
      </c>
      <c r="D24" s="45">
        <v>416.57930397899997</v>
      </c>
      <c r="E24" s="45">
        <v>184.27077712400001</v>
      </c>
      <c r="F24" s="45">
        <v>31.485068606000027</v>
      </c>
      <c r="G24" s="45">
        <v>33.566717488999984</v>
      </c>
      <c r="H24" s="45">
        <v>30.000458500000036</v>
      </c>
      <c r="I24" s="45">
        <v>6.0425053910000202</v>
      </c>
      <c r="J24" s="45">
        <v>1.6159176419999994</v>
      </c>
      <c r="K24" s="45">
        <v>6.6519216169999709</v>
      </c>
      <c r="L24" s="45"/>
      <c r="M24" s="45">
        <v>2.2287182979999898</v>
      </c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19"/>
      <c r="Z24" s="19"/>
    </row>
    <row r="25" spans="1:28" s="7" customFormat="1" ht="12" customHeight="1">
      <c r="A25" s="5"/>
      <c r="B25" s="66" t="s">
        <v>31</v>
      </c>
      <c r="C25" s="62">
        <v>20286.704323572998</v>
      </c>
      <c r="D25" s="62">
        <v>25362.151570892009</v>
      </c>
      <c r="E25" s="62">
        <v>27550.153743798997</v>
      </c>
      <c r="F25" s="62">
        <f>+F6+F22</f>
        <v>31861.914804929002</v>
      </c>
      <c r="G25" s="62">
        <f t="shared" ref="G25:Z25" si="2">+G6+G22</f>
        <v>36925.919913203994</v>
      </c>
      <c r="H25" s="62">
        <f t="shared" si="2"/>
        <v>42548.361026019978</v>
      </c>
      <c r="I25" s="62">
        <f t="shared" si="2"/>
        <v>51510.013227624011</v>
      </c>
      <c r="J25" s="62">
        <f t="shared" si="2"/>
        <v>57666.521011379016</v>
      </c>
      <c r="K25" s="62">
        <f t="shared" si="2"/>
        <v>65140.000018051993</v>
      </c>
      <c r="L25" s="62">
        <f t="shared" si="2"/>
        <v>65644.226359916749</v>
      </c>
      <c r="M25" s="62">
        <f t="shared" si="2"/>
        <v>67923.849025584394</v>
      </c>
      <c r="N25" s="62">
        <f t="shared" si="2"/>
        <v>84619.90218275589</v>
      </c>
      <c r="O25" s="62">
        <f t="shared" si="2"/>
        <v>96460.466615847981</v>
      </c>
      <c r="P25" s="62">
        <f t="shared" si="2"/>
        <v>98802.391461526946</v>
      </c>
      <c r="Q25" s="62">
        <f t="shared" si="2"/>
        <v>96399.486156753992</v>
      </c>
      <c r="R25" s="62">
        <f t="shared" si="2"/>
        <v>107006.62507175621</v>
      </c>
      <c r="S25" s="62">
        <f t="shared" si="2"/>
        <v>109158.96875111401</v>
      </c>
      <c r="T25" s="62">
        <f t="shared" si="2"/>
        <v>129016.48966940641</v>
      </c>
      <c r="U25" s="62">
        <f t="shared" si="2"/>
        <v>132646.72629196997</v>
      </c>
      <c r="V25" s="62">
        <f t="shared" si="2"/>
        <v>153010.00846203978</v>
      </c>
      <c r="W25" s="62">
        <f t="shared" si="2"/>
        <v>132552.04711300886</v>
      </c>
      <c r="X25" s="62">
        <f t="shared" si="2"/>
        <v>162458.72147425404</v>
      </c>
      <c r="Y25" s="62">
        <f t="shared" si="2"/>
        <v>213290.92891944101</v>
      </c>
      <c r="Z25" s="62">
        <f t="shared" si="2"/>
        <v>264183.94098190346</v>
      </c>
    </row>
    <row r="26" spans="1:28">
      <c r="B26" s="1" t="str">
        <f>+'Ingresos del PGN (Recaudo)'!B18</f>
        <v>*Información a enero de 2024</v>
      </c>
      <c r="X26" s="10"/>
    </row>
    <row r="27" spans="1:28">
      <c r="B27" s="5" t="s">
        <v>143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26"/>
      <c r="Z27" s="26"/>
    </row>
    <row r="28" spans="1:28">
      <c r="M28" s="9"/>
      <c r="N28" s="9"/>
      <c r="O28" s="9"/>
      <c r="P28" s="9"/>
      <c r="Q28" s="9"/>
      <c r="R28" s="9"/>
      <c r="S28" s="9"/>
      <c r="T28" s="9"/>
      <c r="U28" s="15"/>
      <c r="V28" s="9"/>
      <c r="W28" s="9"/>
      <c r="X28" s="9"/>
      <c r="Y28" s="9"/>
      <c r="Z28" s="9"/>
    </row>
    <row r="29" spans="1:28">
      <c r="X29" s="10"/>
      <c r="Y29" s="8"/>
      <c r="Z29" s="19"/>
    </row>
    <row r="30" spans="1:28">
      <c r="U30" s="9"/>
      <c r="V30" s="10"/>
      <c r="W30" s="8"/>
      <c r="X30" s="27"/>
      <c r="Z30" s="10"/>
    </row>
    <row r="31" spans="1:28">
      <c r="U31" s="16"/>
      <c r="V31" s="10"/>
      <c r="W31" s="8"/>
      <c r="X31" s="10"/>
      <c r="Z31" s="29"/>
    </row>
    <row r="32" spans="1:28">
      <c r="W32" s="10"/>
    </row>
    <row r="33" spans="18:26">
      <c r="U33" s="17"/>
      <c r="W33" s="27"/>
      <c r="X33" s="27"/>
      <c r="Z33" s="10"/>
    </row>
    <row r="34" spans="18:26">
      <c r="W34" s="27"/>
      <c r="X34" s="27"/>
    </row>
    <row r="35" spans="18:26">
      <c r="V35" s="10"/>
      <c r="W35" s="16"/>
      <c r="X35" s="16"/>
    </row>
    <row r="36" spans="18:26">
      <c r="R36" s="8"/>
      <c r="W36" s="16"/>
      <c r="X36" s="10"/>
      <c r="Z36" s="10"/>
    </row>
    <row r="37" spans="18:26">
      <c r="R37" s="8"/>
      <c r="S37" s="10"/>
      <c r="U37" s="10"/>
      <c r="V37" s="10"/>
      <c r="W37" s="27"/>
      <c r="X37" s="10"/>
    </row>
    <row r="38" spans="18:26">
      <c r="U38" s="8"/>
      <c r="W38" s="10"/>
    </row>
    <row r="39" spans="18:26">
      <c r="U39" s="8"/>
      <c r="V39" s="27"/>
      <c r="W39" s="16"/>
    </row>
    <row r="40" spans="18:26">
      <c r="V40" s="10"/>
    </row>
  </sheetData>
  <mergeCells count="2">
    <mergeCell ref="B2:Z2"/>
    <mergeCell ref="B3:Z3"/>
  </mergeCells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ignoredErrors>
    <ignoredError sqref="C6:Z6 C22:Z2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20"/>
  <sheetViews>
    <sheetView showGridLines="0" workbookViewId="0">
      <pane xSplit="2" ySplit="5" topLeftCell="J6" activePane="bottomRight" state="frozen"/>
      <selection activeCell="AA11" sqref="AA11"/>
      <selection pane="topRight" activeCell="AA11" sqref="AA11"/>
      <selection pane="bottomLeft" activeCell="AA11" sqref="AA11"/>
      <selection pane="bottomRight" activeCell="M21" sqref="M21"/>
    </sheetView>
  </sheetViews>
  <sheetFormatPr baseColWidth="10" defaultRowHeight="12.75"/>
  <cols>
    <col min="1" max="1" width="3.42578125" style="22" customWidth="1"/>
    <col min="2" max="2" width="45" style="22" bestFit="1" customWidth="1"/>
    <col min="3" max="26" width="7.7109375" style="22" customWidth="1"/>
    <col min="27" max="27" width="11.42578125" style="22"/>
    <col min="28" max="28" width="16.28515625" style="22" bestFit="1" customWidth="1"/>
    <col min="29" max="244" width="11.42578125" style="22"/>
    <col min="245" max="245" width="3.42578125" style="22" customWidth="1"/>
    <col min="246" max="246" width="39.5703125" style="22" bestFit="1" customWidth="1"/>
    <col min="247" max="256" width="0" style="22" hidden="1" customWidth="1"/>
    <col min="257" max="258" width="5.7109375" style="22" bestFit="1" customWidth="1"/>
    <col min="259" max="262" width="6.85546875" style="22" bestFit="1" customWidth="1"/>
    <col min="263" max="271" width="7.7109375" style="22" bestFit="1" customWidth="1"/>
    <col min="272" max="275" width="5.7109375" style="22" bestFit="1" customWidth="1"/>
    <col min="276" max="276" width="6.5703125" style="22" customWidth="1"/>
    <col min="277" max="277" width="6.5703125" style="22" bestFit="1" customWidth="1"/>
    <col min="278" max="279" width="7.7109375" style="22" bestFit="1" customWidth="1"/>
    <col min="280" max="281" width="11.42578125" style="22"/>
    <col min="282" max="282" width="16.5703125" style="22" bestFit="1" customWidth="1"/>
    <col min="283" max="500" width="11.42578125" style="22"/>
    <col min="501" max="501" width="3.42578125" style="22" customWidth="1"/>
    <col min="502" max="502" width="39.5703125" style="22" bestFit="1" customWidth="1"/>
    <col min="503" max="512" width="0" style="22" hidden="1" customWidth="1"/>
    <col min="513" max="514" width="5.7109375" style="22" bestFit="1" customWidth="1"/>
    <col min="515" max="518" width="6.85546875" style="22" bestFit="1" customWidth="1"/>
    <col min="519" max="527" width="7.7109375" style="22" bestFit="1" customWidth="1"/>
    <col min="528" max="531" width="5.7109375" style="22" bestFit="1" customWidth="1"/>
    <col min="532" max="532" width="6.5703125" style="22" customWidth="1"/>
    <col min="533" max="533" width="6.5703125" style="22" bestFit="1" customWidth="1"/>
    <col min="534" max="535" width="7.7109375" style="22" bestFit="1" customWidth="1"/>
    <col min="536" max="537" width="11.42578125" style="22"/>
    <col min="538" max="538" width="16.5703125" style="22" bestFit="1" customWidth="1"/>
    <col min="539" max="756" width="11.42578125" style="22"/>
    <col min="757" max="757" width="3.42578125" style="22" customWidth="1"/>
    <col min="758" max="758" width="39.5703125" style="22" bestFit="1" customWidth="1"/>
    <col min="759" max="768" width="0" style="22" hidden="1" customWidth="1"/>
    <col min="769" max="770" width="5.7109375" style="22" bestFit="1" customWidth="1"/>
    <col min="771" max="774" width="6.85546875" style="22" bestFit="1" customWidth="1"/>
    <col min="775" max="783" width="7.7109375" style="22" bestFit="1" customWidth="1"/>
    <col min="784" max="787" width="5.7109375" style="22" bestFit="1" customWidth="1"/>
    <col min="788" max="788" width="6.5703125" style="22" customWidth="1"/>
    <col min="789" max="789" width="6.5703125" style="22" bestFit="1" customWidth="1"/>
    <col min="790" max="791" width="7.7109375" style="22" bestFit="1" customWidth="1"/>
    <col min="792" max="793" width="11.42578125" style="22"/>
    <col min="794" max="794" width="16.5703125" style="22" bestFit="1" customWidth="1"/>
    <col min="795" max="1012" width="11.42578125" style="22"/>
    <col min="1013" max="1013" width="3.42578125" style="22" customWidth="1"/>
    <col min="1014" max="1014" width="39.5703125" style="22" bestFit="1" customWidth="1"/>
    <col min="1015" max="1024" width="0" style="22" hidden="1" customWidth="1"/>
    <col min="1025" max="1026" width="5.7109375" style="22" bestFit="1" customWidth="1"/>
    <col min="1027" max="1030" width="6.85546875" style="22" bestFit="1" customWidth="1"/>
    <col min="1031" max="1039" width="7.7109375" style="22" bestFit="1" customWidth="1"/>
    <col min="1040" max="1043" width="5.7109375" style="22" bestFit="1" customWidth="1"/>
    <col min="1044" max="1044" width="6.5703125" style="22" customWidth="1"/>
    <col min="1045" max="1045" width="6.5703125" style="22" bestFit="1" customWidth="1"/>
    <col min="1046" max="1047" width="7.7109375" style="22" bestFit="1" customWidth="1"/>
    <col min="1048" max="1049" width="11.42578125" style="22"/>
    <col min="1050" max="1050" width="16.5703125" style="22" bestFit="1" customWidth="1"/>
    <col min="1051" max="1268" width="11.42578125" style="22"/>
    <col min="1269" max="1269" width="3.42578125" style="22" customWidth="1"/>
    <col min="1270" max="1270" width="39.5703125" style="22" bestFit="1" customWidth="1"/>
    <col min="1271" max="1280" width="0" style="22" hidden="1" customWidth="1"/>
    <col min="1281" max="1282" width="5.7109375" style="22" bestFit="1" customWidth="1"/>
    <col min="1283" max="1286" width="6.85546875" style="22" bestFit="1" customWidth="1"/>
    <col min="1287" max="1295" width="7.7109375" style="22" bestFit="1" customWidth="1"/>
    <col min="1296" max="1299" width="5.7109375" style="22" bestFit="1" customWidth="1"/>
    <col min="1300" max="1300" width="6.5703125" style="22" customWidth="1"/>
    <col min="1301" max="1301" width="6.5703125" style="22" bestFit="1" customWidth="1"/>
    <col min="1302" max="1303" width="7.7109375" style="22" bestFit="1" customWidth="1"/>
    <col min="1304" max="1305" width="11.42578125" style="22"/>
    <col min="1306" max="1306" width="16.5703125" style="22" bestFit="1" customWidth="1"/>
    <col min="1307" max="1524" width="11.42578125" style="22"/>
    <col min="1525" max="1525" width="3.42578125" style="22" customWidth="1"/>
    <col min="1526" max="1526" width="39.5703125" style="22" bestFit="1" customWidth="1"/>
    <col min="1527" max="1536" width="0" style="22" hidden="1" customWidth="1"/>
    <col min="1537" max="1538" width="5.7109375" style="22" bestFit="1" customWidth="1"/>
    <col min="1539" max="1542" width="6.85546875" style="22" bestFit="1" customWidth="1"/>
    <col min="1543" max="1551" width="7.7109375" style="22" bestFit="1" customWidth="1"/>
    <col min="1552" max="1555" width="5.7109375" style="22" bestFit="1" customWidth="1"/>
    <col min="1556" max="1556" width="6.5703125" style="22" customWidth="1"/>
    <col min="1557" max="1557" width="6.5703125" style="22" bestFit="1" customWidth="1"/>
    <col min="1558" max="1559" width="7.7109375" style="22" bestFit="1" customWidth="1"/>
    <col min="1560" max="1561" width="11.42578125" style="22"/>
    <col min="1562" max="1562" width="16.5703125" style="22" bestFit="1" customWidth="1"/>
    <col min="1563" max="1780" width="11.42578125" style="22"/>
    <col min="1781" max="1781" width="3.42578125" style="22" customWidth="1"/>
    <col min="1782" max="1782" width="39.5703125" style="22" bestFit="1" customWidth="1"/>
    <col min="1783" max="1792" width="0" style="22" hidden="1" customWidth="1"/>
    <col min="1793" max="1794" width="5.7109375" style="22" bestFit="1" customWidth="1"/>
    <col min="1795" max="1798" width="6.85546875" style="22" bestFit="1" customWidth="1"/>
    <col min="1799" max="1807" width="7.7109375" style="22" bestFit="1" customWidth="1"/>
    <col min="1808" max="1811" width="5.7109375" style="22" bestFit="1" customWidth="1"/>
    <col min="1812" max="1812" width="6.5703125" style="22" customWidth="1"/>
    <col min="1813" max="1813" width="6.5703125" style="22" bestFit="1" customWidth="1"/>
    <col min="1814" max="1815" width="7.7109375" style="22" bestFit="1" customWidth="1"/>
    <col min="1816" max="1817" width="11.42578125" style="22"/>
    <col min="1818" max="1818" width="16.5703125" style="22" bestFit="1" customWidth="1"/>
    <col min="1819" max="2036" width="11.42578125" style="22"/>
    <col min="2037" max="2037" width="3.42578125" style="22" customWidth="1"/>
    <col min="2038" max="2038" width="39.5703125" style="22" bestFit="1" customWidth="1"/>
    <col min="2039" max="2048" width="0" style="22" hidden="1" customWidth="1"/>
    <col min="2049" max="2050" width="5.7109375" style="22" bestFit="1" customWidth="1"/>
    <col min="2051" max="2054" width="6.85546875" style="22" bestFit="1" customWidth="1"/>
    <col min="2055" max="2063" width="7.7109375" style="22" bestFit="1" customWidth="1"/>
    <col min="2064" max="2067" width="5.7109375" style="22" bestFit="1" customWidth="1"/>
    <col min="2068" max="2068" width="6.5703125" style="22" customWidth="1"/>
    <col min="2069" max="2069" width="6.5703125" style="22" bestFit="1" customWidth="1"/>
    <col min="2070" max="2071" width="7.7109375" style="22" bestFit="1" customWidth="1"/>
    <col min="2072" max="2073" width="11.42578125" style="22"/>
    <col min="2074" max="2074" width="16.5703125" style="22" bestFit="1" customWidth="1"/>
    <col min="2075" max="2292" width="11.42578125" style="22"/>
    <col min="2293" max="2293" width="3.42578125" style="22" customWidth="1"/>
    <col min="2294" max="2294" width="39.5703125" style="22" bestFit="1" customWidth="1"/>
    <col min="2295" max="2304" width="0" style="22" hidden="1" customWidth="1"/>
    <col min="2305" max="2306" width="5.7109375" style="22" bestFit="1" customWidth="1"/>
    <col min="2307" max="2310" width="6.85546875" style="22" bestFit="1" customWidth="1"/>
    <col min="2311" max="2319" width="7.7109375" style="22" bestFit="1" customWidth="1"/>
    <col min="2320" max="2323" width="5.7109375" style="22" bestFit="1" customWidth="1"/>
    <col min="2324" max="2324" width="6.5703125" style="22" customWidth="1"/>
    <col min="2325" max="2325" width="6.5703125" style="22" bestFit="1" customWidth="1"/>
    <col min="2326" max="2327" width="7.7109375" style="22" bestFit="1" customWidth="1"/>
    <col min="2328" max="2329" width="11.42578125" style="22"/>
    <col min="2330" max="2330" width="16.5703125" style="22" bestFit="1" customWidth="1"/>
    <col min="2331" max="2548" width="11.42578125" style="22"/>
    <col min="2549" max="2549" width="3.42578125" style="22" customWidth="1"/>
    <col min="2550" max="2550" width="39.5703125" style="22" bestFit="1" customWidth="1"/>
    <col min="2551" max="2560" width="0" style="22" hidden="1" customWidth="1"/>
    <col min="2561" max="2562" width="5.7109375" style="22" bestFit="1" customWidth="1"/>
    <col min="2563" max="2566" width="6.85546875" style="22" bestFit="1" customWidth="1"/>
    <col min="2567" max="2575" width="7.7109375" style="22" bestFit="1" customWidth="1"/>
    <col min="2576" max="2579" width="5.7109375" style="22" bestFit="1" customWidth="1"/>
    <col min="2580" max="2580" width="6.5703125" style="22" customWidth="1"/>
    <col min="2581" max="2581" width="6.5703125" style="22" bestFit="1" customWidth="1"/>
    <col min="2582" max="2583" width="7.7109375" style="22" bestFit="1" customWidth="1"/>
    <col min="2584" max="2585" width="11.42578125" style="22"/>
    <col min="2586" max="2586" width="16.5703125" style="22" bestFit="1" customWidth="1"/>
    <col min="2587" max="2804" width="11.42578125" style="22"/>
    <col min="2805" max="2805" width="3.42578125" style="22" customWidth="1"/>
    <col min="2806" max="2806" width="39.5703125" style="22" bestFit="1" customWidth="1"/>
    <col min="2807" max="2816" width="0" style="22" hidden="1" customWidth="1"/>
    <col min="2817" max="2818" width="5.7109375" style="22" bestFit="1" customWidth="1"/>
    <col min="2819" max="2822" width="6.85546875" style="22" bestFit="1" customWidth="1"/>
    <col min="2823" max="2831" width="7.7109375" style="22" bestFit="1" customWidth="1"/>
    <col min="2832" max="2835" width="5.7109375" style="22" bestFit="1" customWidth="1"/>
    <col min="2836" max="2836" width="6.5703125" style="22" customWidth="1"/>
    <col min="2837" max="2837" width="6.5703125" style="22" bestFit="1" customWidth="1"/>
    <col min="2838" max="2839" width="7.7109375" style="22" bestFit="1" customWidth="1"/>
    <col min="2840" max="2841" width="11.42578125" style="22"/>
    <col min="2842" max="2842" width="16.5703125" style="22" bestFit="1" customWidth="1"/>
    <col min="2843" max="3060" width="11.42578125" style="22"/>
    <col min="3061" max="3061" width="3.42578125" style="22" customWidth="1"/>
    <col min="3062" max="3062" width="39.5703125" style="22" bestFit="1" customWidth="1"/>
    <col min="3063" max="3072" width="0" style="22" hidden="1" customWidth="1"/>
    <col min="3073" max="3074" width="5.7109375" style="22" bestFit="1" customWidth="1"/>
    <col min="3075" max="3078" width="6.85546875" style="22" bestFit="1" customWidth="1"/>
    <col min="3079" max="3087" width="7.7109375" style="22" bestFit="1" customWidth="1"/>
    <col min="3088" max="3091" width="5.7109375" style="22" bestFit="1" customWidth="1"/>
    <col min="3092" max="3092" width="6.5703125" style="22" customWidth="1"/>
    <col min="3093" max="3093" width="6.5703125" style="22" bestFit="1" customWidth="1"/>
    <col min="3094" max="3095" width="7.7109375" style="22" bestFit="1" customWidth="1"/>
    <col min="3096" max="3097" width="11.42578125" style="22"/>
    <col min="3098" max="3098" width="16.5703125" style="22" bestFit="1" customWidth="1"/>
    <col min="3099" max="3316" width="11.42578125" style="22"/>
    <col min="3317" max="3317" width="3.42578125" style="22" customWidth="1"/>
    <col min="3318" max="3318" width="39.5703125" style="22" bestFit="1" customWidth="1"/>
    <col min="3319" max="3328" width="0" style="22" hidden="1" customWidth="1"/>
    <col min="3329" max="3330" width="5.7109375" style="22" bestFit="1" customWidth="1"/>
    <col min="3331" max="3334" width="6.85546875" style="22" bestFit="1" customWidth="1"/>
    <col min="3335" max="3343" width="7.7109375" style="22" bestFit="1" customWidth="1"/>
    <col min="3344" max="3347" width="5.7109375" style="22" bestFit="1" customWidth="1"/>
    <col min="3348" max="3348" width="6.5703125" style="22" customWidth="1"/>
    <col min="3349" max="3349" width="6.5703125" style="22" bestFit="1" customWidth="1"/>
    <col min="3350" max="3351" width="7.7109375" style="22" bestFit="1" customWidth="1"/>
    <col min="3352" max="3353" width="11.42578125" style="22"/>
    <col min="3354" max="3354" width="16.5703125" style="22" bestFit="1" customWidth="1"/>
    <col min="3355" max="3572" width="11.42578125" style="22"/>
    <col min="3573" max="3573" width="3.42578125" style="22" customWidth="1"/>
    <col min="3574" max="3574" width="39.5703125" style="22" bestFit="1" customWidth="1"/>
    <col min="3575" max="3584" width="0" style="22" hidden="1" customWidth="1"/>
    <col min="3585" max="3586" width="5.7109375" style="22" bestFit="1" customWidth="1"/>
    <col min="3587" max="3590" width="6.85546875" style="22" bestFit="1" customWidth="1"/>
    <col min="3591" max="3599" width="7.7109375" style="22" bestFit="1" customWidth="1"/>
    <col min="3600" max="3603" width="5.7109375" style="22" bestFit="1" customWidth="1"/>
    <col min="3604" max="3604" width="6.5703125" style="22" customWidth="1"/>
    <col min="3605" max="3605" width="6.5703125" style="22" bestFit="1" customWidth="1"/>
    <col min="3606" max="3607" width="7.7109375" style="22" bestFit="1" customWidth="1"/>
    <col min="3608" max="3609" width="11.42578125" style="22"/>
    <col min="3610" max="3610" width="16.5703125" style="22" bestFit="1" customWidth="1"/>
    <col min="3611" max="3828" width="11.42578125" style="22"/>
    <col min="3829" max="3829" width="3.42578125" style="22" customWidth="1"/>
    <col min="3830" max="3830" width="39.5703125" style="22" bestFit="1" customWidth="1"/>
    <col min="3831" max="3840" width="0" style="22" hidden="1" customWidth="1"/>
    <col min="3841" max="3842" width="5.7109375" style="22" bestFit="1" customWidth="1"/>
    <col min="3843" max="3846" width="6.85546875" style="22" bestFit="1" customWidth="1"/>
    <col min="3847" max="3855" width="7.7109375" style="22" bestFit="1" customWidth="1"/>
    <col min="3856" max="3859" width="5.7109375" style="22" bestFit="1" customWidth="1"/>
    <col min="3860" max="3860" width="6.5703125" style="22" customWidth="1"/>
    <col min="3861" max="3861" width="6.5703125" style="22" bestFit="1" customWidth="1"/>
    <col min="3862" max="3863" width="7.7109375" style="22" bestFit="1" customWidth="1"/>
    <col min="3864" max="3865" width="11.42578125" style="22"/>
    <col min="3866" max="3866" width="16.5703125" style="22" bestFit="1" customWidth="1"/>
    <col min="3867" max="4084" width="11.42578125" style="22"/>
    <col min="4085" max="4085" width="3.42578125" style="22" customWidth="1"/>
    <col min="4086" max="4086" width="39.5703125" style="22" bestFit="1" customWidth="1"/>
    <col min="4087" max="4096" width="0" style="22" hidden="1" customWidth="1"/>
    <col min="4097" max="4098" width="5.7109375" style="22" bestFit="1" customWidth="1"/>
    <col min="4099" max="4102" width="6.85546875" style="22" bestFit="1" customWidth="1"/>
    <col min="4103" max="4111" width="7.7109375" style="22" bestFit="1" customWidth="1"/>
    <col min="4112" max="4115" width="5.7109375" style="22" bestFit="1" customWidth="1"/>
    <col min="4116" max="4116" width="6.5703125" style="22" customWidth="1"/>
    <col min="4117" max="4117" width="6.5703125" style="22" bestFit="1" customWidth="1"/>
    <col min="4118" max="4119" width="7.7109375" style="22" bestFit="1" customWidth="1"/>
    <col min="4120" max="4121" width="11.42578125" style="22"/>
    <col min="4122" max="4122" width="16.5703125" style="22" bestFit="1" customWidth="1"/>
    <col min="4123" max="4340" width="11.42578125" style="22"/>
    <col min="4341" max="4341" width="3.42578125" style="22" customWidth="1"/>
    <col min="4342" max="4342" width="39.5703125" style="22" bestFit="1" customWidth="1"/>
    <col min="4343" max="4352" width="0" style="22" hidden="1" customWidth="1"/>
    <col min="4353" max="4354" width="5.7109375" style="22" bestFit="1" customWidth="1"/>
    <col min="4355" max="4358" width="6.85546875" style="22" bestFit="1" customWidth="1"/>
    <col min="4359" max="4367" width="7.7109375" style="22" bestFit="1" customWidth="1"/>
    <col min="4368" max="4371" width="5.7109375" style="22" bestFit="1" customWidth="1"/>
    <col min="4372" max="4372" width="6.5703125" style="22" customWidth="1"/>
    <col min="4373" max="4373" width="6.5703125" style="22" bestFit="1" customWidth="1"/>
    <col min="4374" max="4375" width="7.7109375" style="22" bestFit="1" customWidth="1"/>
    <col min="4376" max="4377" width="11.42578125" style="22"/>
    <col min="4378" max="4378" width="16.5703125" style="22" bestFit="1" customWidth="1"/>
    <col min="4379" max="4596" width="11.42578125" style="22"/>
    <col min="4597" max="4597" width="3.42578125" style="22" customWidth="1"/>
    <col min="4598" max="4598" width="39.5703125" style="22" bestFit="1" customWidth="1"/>
    <col min="4599" max="4608" width="0" style="22" hidden="1" customWidth="1"/>
    <col min="4609" max="4610" width="5.7109375" style="22" bestFit="1" customWidth="1"/>
    <col min="4611" max="4614" width="6.85546875" style="22" bestFit="1" customWidth="1"/>
    <col min="4615" max="4623" width="7.7109375" style="22" bestFit="1" customWidth="1"/>
    <col min="4624" max="4627" width="5.7109375" style="22" bestFit="1" customWidth="1"/>
    <col min="4628" max="4628" width="6.5703125" style="22" customWidth="1"/>
    <col min="4629" max="4629" width="6.5703125" style="22" bestFit="1" customWidth="1"/>
    <col min="4630" max="4631" width="7.7109375" style="22" bestFit="1" customWidth="1"/>
    <col min="4632" max="4633" width="11.42578125" style="22"/>
    <col min="4634" max="4634" width="16.5703125" style="22" bestFit="1" customWidth="1"/>
    <col min="4635" max="4852" width="11.42578125" style="22"/>
    <col min="4853" max="4853" width="3.42578125" style="22" customWidth="1"/>
    <col min="4854" max="4854" width="39.5703125" style="22" bestFit="1" customWidth="1"/>
    <col min="4855" max="4864" width="0" style="22" hidden="1" customWidth="1"/>
    <col min="4865" max="4866" width="5.7109375" style="22" bestFit="1" customWidth="1"/>
    <col min="4867" max="4870" width="6.85546875" style="22" bestFit="1" customWidth="1"/>
    <col min="4871" max="4879" width="7.7109375" style="22" bestFit="1" customWidth="1"/>
    <col min="4880" max="4883" width="5.7109375" style="22" bestFit="1" customWidth="1"/>
    <col min="4884" max="4884" width="6.5703125" style="22" customWidth="1"/>
    <col min="4885" max="4885" width="6.5703125" style="22" bestFit="1" customWidth="1"/>
    <col min="4886" max="4887" width="7.7109375" style="22" bestFit="1" customWidth="1"/>
    <col min="4888" max="4889" width="11.42578125" style="22"/>
    <col min="4890" max="4890" width="16.5703125" style="22" bestFit="1" customWidth="1"/>
    <col min="4891" max="5108" width="11.42578125" style="22"/>
    <col min="5109" max="5109" width="3.42578125" style="22" customWidth="1"/>
    <col min="5110" max="5110" width="39.5703125" style="22" bestFit="1" customWidth="1"/>
    <col min="5111" max="5120" width="0" style="22" hidden="1" customWidth="1"/>
    <col min="5121" max="5122" width="5.7109375" style="22" bestFit="1" customWidth="1"/>
    <col min="5123" max="5126" width="6.85546875" style="22" bestFit="1" customWidth="1"/>
    <col min="5127" max="5135" width="7.7109375" style="22" bestFit="1" customWidth="1"/>
    <col min="5136" max="5139" width="5.7109375" style="22" bestFit="1" customWidth="1"/>
    <col min="5140" max="5140" width="6.5703125" style="22" customWidth="1"/>
    <col min="5141" max="5141" width="6.5703125" style="22" bestFit="1" customWidth="1"/>
    <col min="5142" max="5143" width="7.7109375" style="22" bestFit="1" customWidth="1"/>
    <col min="5144" max="5145" width="11.42578125" style="22"/>
    <col min="5146" max="5146" width="16.5703125" style="22" bestFit="1" customWidth="1"/>
    <col min="5147" max="5364" width="11.42578125" style="22"/>
    <col min="5365" max="5365" width="3.42578125" style="22" customWidth="1"/>
    <col min="5366" max="5366" width="39.5703125" style="22" bestFit="1" customWidth="1"/>
    <col min="5367" max="5376" width="0" style="22" hidden="1" customWidth="1"/>
    <col min="5377" max="5378" width="5.7109375" style="22" bestFit="1" customWidth="1"/>
    <col min="5379" max="5382" width="6.85546875" style="22" bestFit="1" customWidth="1"/>
    <col min="5383" max="5391" width="7.7109375" style="22" bestFit="1" customWidth="1"/>
    <col min="5392" max="5395" width="5.7109375" style="22" bestFit="1" customWidth="1"/>
    <col min="5396" max="5396" width="6.5703125" style="22" customWidth="1"/>
    <col min="5397" max="5397" width="6.5703125" style="22" bestFit="1" customWidth="1"/>
    <col min="5398" max="5399" width="7.7109375" style="22" bestFit="1" customWidth="1"/>
    <col min="5400" max="5401" width="11.42578125" style="22"/>
    <col min="5402" max="5402" width="16.5703125" style="22" bestFit="1" customWidth="1"/>
    <col min="5403" max="5620" width="11.42578125" style="22"/>
    <col min="5621" max="5621" width="3.42578125" style="22" customWidth="1"/>
    <col min="5622" max="5622" width="39.5703125" style="22" bestFit="1" customWidth="1"/>
    <col min="5623" max="5632" width="0" style="22" hidden="1" customWidth="1"/>
    <col min="5633" max="5634" width="5.7109375" style="22" bestFit="1" customWidth="1"/>
    <col min="5635" max="5638" width="6.85546875" style="22" bestFit="1" customWidth="1"/>
    <col min="5639" max="5647" width="7.7109375" style="22" bestFit="1" customWidth="1"/>
    <col min="5648" max="5651" width="5.7109375" style="22" bestFit="1" customWidth="1"/>
    <col min="5652" max="5652" width="6.5703125" style="22" customWidth="1"/>
    <col min="5653" max="5653" width="6.5703125" style="22" bestFit="1" customWidth="1"/>
    <col min="5654" max="5655" width="7.7109375" style="22" bestFit="1" customWidth="1"/>
    <col min="5656" max="5657" width="11.42578125" style="22"/>
    <col min="5658" max="5658" width="16.5703125" style="22" bestFit="1" customWidth="1"/>
    <col min="5659" max="5876" width="11.42578125" style="22"/>
    <col min="5877" max="5877" width="3.42578125" style="22" customWidth="1"/>
    <col min="5878" max="5878" width="39.5703125" style="22" bestFit="1" customWidth="1"/>
    <col min="5879" max="5888" width="0" style="22" hidden="1" customWidth="1"/>
    <col min="5889" max="5890" width="5.7109375" style="22" bestFit="1" customWidth="1"/>
    <col min="5891" max="5894" width="6.85546875" style="22" bestFit="1" customWidth="1"/>
    <col min="5895" max="5903" width="7.7109375" style="22" bestFit="1" customWidth="1"/>
    <col min="5904" max="5907" width="5.7109375" style="22" bestFit="1" customWidth="1"/>
    <col min="5908" max="5908" width="6.5703125" style="22" customWidth="1"/>
    <col min="5909" max="5909" width="6.5703125" style="22" bestFit="1" customWidth="1"/>
    <col min="5910" max="5911" width="7.7109375" style="22" bestFit="1" customWidth="1"/>
    <col min="5912" max="5913" width="11.42578125" style="22"/>
    <col min="5914" max="5914" width="16.5703125" style="22" bestFit="1" customWidth="1"/>
    <col min="5915" max="6132" width="11.42578125" style="22"/>
    <col min="6133" max="6133" width="3.42578125" style="22" customWidth="1"/>
    <col min="6134" max="6134" width="39.5703125" style="22" bestFit="1" customWidth="1"/>
    <col min="6135" max="6144" width="0" style="22" hidden="1" customWidth="1"/>
    <col min="6145" max="6146" width="5.7109375" style="22" bestFit="1" customWidth="1"/>
    <col min="6147" max="6150" width="6.85546875" style="22" bestFit="1" customWidth="1"/>
    <col min="6151" max="6159" width="7.7109375" style="22" bestFit="1" customWidth="1"/>
    <col min="6160" max="6163" width="5.7109375" style="22" bestFit="1" customWidth="1"/>
    <col min="6164" max="6164" width="6.5703125" style="22" customWidth="1"/>
    <col min="6165" max="6165" width="6.5703125" style="22" bestFit="1" customWidth="1"/>
    <col min="6166" max="6167" width="7.7109375" style="22" bestFit="1" customWidth="1"/>
    <col min="6168" max="6169" width="11.42578125" style="22"/>
    <col min="6170" max="6170" width="16.5703125" style="22" bestFit="1" customWidth="1"/>
    <col min="6171" max="6388" width="11.42578125" style="22"/>
    <col min="6389" max="6389" width="3.42578125" style="22" customWidth="1"/>
    <col min="6390" max="6390" width="39.5703125" style="22" bestFit="1" customWidth="1"/>
    <col min="6391" max="6400" width="0" style="22" hidden="1" customWidth="1"/>
    <col min="6401" max="6402" width="5.7109375" style="22" bestFit="1" customWidth="1"/>
    <col min="6403" max="6406" width="6.85546875" style="22" bestFit="1" customWidth="1"/>
    <col min="6407" max="6415" width="7.7109375" style="22" bestFit="1" customWidth="1"/>
    <col min="6416" max="6419" width="5.7109375" style="22" bestFit="1" customWidth="1"/>
    <col min="6420" max="6420" width="6.5703125" style="22" customWidth="1"/>
    <col min="6421" max="6421" width="6.5703125" style="22" bestFit="1" customWidth="1"/>
    <col min="6422" max="6423" width="7.7109375" style="22" bestFit="1" customWidth="1"/>
    <col min="6424" max="6425" width="11.42578125" style="22"/>
    <col min="6426" max="6426" width="16.5703125" style="22" bestFit="1" customWidth="1"/>
    <col min="6427" max="6644" width="11.42578125" style="22"/>
    <col min="6645" max="6645" width="3.42578125" style="22" customWidth="1"/>
    <col min="6646" max="6646" width="39.5703125" style="22" bestFit="1" customWidth="1"/>
    <col min="6647" max="6656" width="0" style="22" hidden="1" customWidth="1"/>
    <col min="6657" max="6658" width="5.7109375" style="22" bestFit="1" customWidth="1"/>
    <col min="6659" max="6662" width="6.85546875" style="22" bestFit="1" customWidth="1"/>
    <col min="6663" max="6671" width="7.7109375" style="22" bestFit="1" customWidth="1"/>
    <col min="6672" max="6675" width="5.7109375" style="22" bestFit="1" customWidth="1"/>
    <col min="6676" max="6676" width="6.5703125" style="22" customWidth="1"/>
    <col min="6677" max="6677" width="6.5703125" style="22" bestFit="1" customWidth="1"/>
    <col min="6678" max="6679" width="7.7109375" style="22" bestFit="1" customWidth="1"/>
    <col min="6680" max="6681" width="11.42578125" style="22"/>
    <col min="6682" max="6682" width="16.5703125" style="22" bestFit="1" customWidth="1"/>
    <col min="6683" max="6900" width="11.42578125" style="22"/>
    <col min="6901" max="6901" width="3.42578125" style="22" customWidth="1"/>
    <col min="6902" max="6902" width="39.5703125" style="22" bestFit="1" customWidth="1"/>
    <col min="6903" max="6912" width="0" style="22" hidden="1" customWidth="1"/>
    <col min="6913" max="6914" width="5.7109375" style="22" bestFit="1" customWidth="1"/>
    <col min="6915" max="6918" width="6.85546875" style="22" bestFit="1" customWidth="1"/>
    <col min="6919" max="6927" width="7.7109375" style="22" bestFit="1" customWidth="1"/>
    <col min="6928" max="6931" width="5.7109375" style="22" bestFit="1" customWidth="1"/>
    <col min="6932" max="6932" width="6.5703125" style="22" customWidth="1"/>
    <col min="6933" max="6933" width="6.5703125" style="22" bestFit="1" customWidth="1"/>
    <col min="6934" max="6935" width="7.7109375" style="22" bestFit="1" customWidth="1"/>
    <col min="6936" max="6937" width="11.42578125" style="22"/>
    <col min="6938" max="6938" width="16.5703125" style="22" bestFit="1" customWidth="1"/>
    <col min="6939" max="7156" width="11.42578125" style="22"/>
    <col min="7157" max="7157" width="3.42578125" style="22" customWidth="1"/>
    <col min="7158" max="7158" width="39.5703125" style="22" bestFit="1" customWidth="1"/>
    <col min="7159" max="7168" width="0" style="22" hidden="1" customWidth="1"/>
    <col min="7169" max="7170" width="5.7109375" style="22" bestFit="1" customWidth="1"/>
    <col min="7171" max="7174" width="6.85546875" style="22" bestFit="1" customWidth="1"/>
    <col min="7175" max="7183" width="7.7109375" style="22" bestFit="1" customWidth="1"/>
    <col min="7184" max="7187" width="5.7109375" style="22" bestFit="1" customWidth="1"/>
    <col min="7188" max="7188" width="6.5703125" style="22" customWidth="1"/>
    <col min="7189" max="7189" width="6.5703125" style="22" bestFit="1" customWidth="1"/>
    <col min="7190" max="7191" width="7.7109375" style="22" bestFit="1" customWidth="1"/>
    <col min="7192" max="7193" width="11.42578125" style="22"/>
    <col min="7194" max="7194" width="16.5703125" style="22" bestFit="1" customWidth="1"/>
    <col min="7195" max="7412" width="11.42578125" style="22"/>
    <col min="7413" max="7413" width="3.42578125" style="22" customWidth="1"/>
    <col min="7414" max="7414" width="39.5703125" style="22" bestFit="1" customWidth="1"/>
    <col min="7415" max="7424" width="0" style="22" hidden="1" customWidth="1"/>
    <col min="7425" max="7426" width="5.7109375" style="22" bestFit="1" customWidth="1"/>
    <col min="7427" max="7430" width="6.85546875" style="22" bestFit="1" customWidth="1"/>
    <col min="7431" max="7439" width="7.7109375" style="22" bestFit="1" customWidth="1"/>
    <col min="7440" max="7443" width="5.7109375" style="22" bestFit="1" customWidth="1"/>
    <col min="7444" max="7444" width="6.5703125" style="22" customWidth="1"/>
    <col min="7445" max="7445" width="6.5703125" style="22" bestFit="1" customWidth="1"/>
    <col min="7446" max="7447" width="7.7109375" style="22" bestFit="1" customWidth="1"/>
    <col min="7448" max="7449" width="11.42578125" style="22"/>
    <col min="7450" max="7450" width="16.5703125" style="22" bestFit="1" customWidth="1"/>
    <col min="7451" max="7668" width="11.42578125" style="22"/>
    <col min="7669" max="7669" width="3.42578125" style="22" customWidth="1"/>
    <col min="7670" max="7670" width="39.5703125" style="22" bestFit="1" customWidth="1"/>
    <col min="7671" max="7680" width="0" style="22" hidden="1" customWidth="1"/>
    <col min="7681" max="7682" width="5.7109375" style="22" bestFit="1" customWidth="1"/>
    <col min="7683" max="7686" width="6.85546875" style="22" bestFit="1" customWidth="1"/>
    <col min="7687" max="7695" width="7.7109375" style="22" bestFit="1" customWidth="1"/>
    <col min="7696" max="7699" width="5.7109375" style="22" bestFit="1" customWidth="1"/>
    <col min="7700" max="7700" width="6.5703125" style="22" customWidth="1"/>
    <col min="7701" max="7701" width="6.5703125" style="22" bestFit="1" customWidth="1"/>
    <col min="7702" max="7703" width="7.7109375" style="22" bestFit="1" customWidth="1"/>
    <col min="7704" max="7705" width="11.42578125" style="22"/>
    <col min="7706" max="7706" width="16.5703125" style="22" bestFit="1" customWidth="1"/>
    <col min="7707" max="7924" width="11.42578125" style="22"/>
    <col min="7925" max="7925" width="3.42578125" style="22" customWidth="1"/>
    <col min="7926" max="7926" width="39.5703125" style="22" bestFit="1" customWidth="1"/>
    <col min="7927" max="7936" width="0" style="22" hidden="1" customWidth="1"/>
    <col min="7937" max="7938" width="5.7109375" style="22" bestFit="1" customWidth="1"/>
    <col min="7939" max="7942" width="6.85546875" style="22" bestFit="1" customWidth="1"/>
    <col min="7943" max="7951" width="7.7109375" style="22" bestFit="1" customWidth="1"/>
    <col min="7952" max="7955" width="5.7109375" style="22" bestFit="1" customWidth="1"/>
    <col min="7956" max="7956" width="6.5703125" style="22" customWidth="1"/>
    <col min="7957" max="7957" width="6.5703125" style="22" bestFit="1" customWidth="1"/>
    <col min="7958" max="7959" width="7.7109375" style="22" bestFit="1" customWidth="1"/>
    <col min="7960" max="7961" width="11.42578125" style="22"/>
    <col min="7962" max="7962" width="16.5703125" style="22" bestFit="1" customWidth="1"/>
    <col min="7963" max="8180" width="11.42578125" style="22"/>
    <col min="8181" max="8181" width="3.42578125" style="22" customWidth="1"/>
    <col min="8182" max="8182" width="39.5703125" style="22" bestFit="1" customWidth="1"/>
    <col min="8183" max="8192" width="0" style="22" hidden="1" customWidth="1"/>
    <col min="8193" max="8194" width="5.7109375" style="22" bestFit="1" customWidth="1"/>
    <col min="8195" max="8198" width="6.85546875" style="22" bestFit="1" customWidth="1"/>
    <col min="8199" max="8207" width="7.7109375" style="22" bestFit="1" customWidth="1"/>
    <col min="8208" max="8211" width="5.7109375" style="22" bestFit="1" customWidth="1"/>
    <col min="8212" max="8212" width="6.5703125" style="22" customWidth="1"/>
    <col min="8213" max="8213" width="6.5703125" style="22" bestFit="1" customWidth="1"/>
    <col min="8214" max="8215" width="7.7109375" style="22" bestFit="1" customWidth="1"/>
    <col min="8216" max="8217" width="11.42578125" style="22"/>
    <col min="8218" max="8218" width="16.5703125" style="22" bestFit="1" customWidth="1"/>
    <col min="8219" max="8436" width="11.42578125" style="22"/>
    <col min="8437" max="8437" width="3.42578125" style="22" customWidth="1"/>
    <col min="8438" max="8438" width="39.5703125" style="22" bestFit="1" customWidth="1"/>
    <col min="8439" max="8448" width="0" style="22" hidden="1" customWidth="1"/>
    <col min="8449" max="8450" width="5.7109375" style="22" bestFit="1" customWidth="1"/>
    <col min="8451" max="8454" width="6.85546875" style="22" bestFit="1" customWidth="1"/>
    <col min="8455" max="8463" width="7.7109375" style="22" bestFit="1" customWidth="1"/>
    <col min="8464" max="8467" width="5.7109375" style="22" bestFit="1" customWidth="1"/>
    <col min="8468" max="8468" width="6.5703125" style="22" customWidth="1"/>
    <col min="8469" max="8469" width="6.5703125" style="22" bestFit="1" customWidth="1"/>
    <col min="8470" max="8471" width="7.7109375" style="22" bestFit="1" customWidth="1"/>
    <col min="8472" max="8473" width="11.42578125" style="22"/>
    <col min="8474" max="8474" width="16.5703125" style="22" bestFit="1" customWidth="1"/>
    <col min="8475" max="8692" width="11.42578125" style="22"/>
    <col min="8693" max="8693" width="3.42578125" style="22" customWidth="1"/>
    <col min="8694" max="8694" width="39.5703125" style="22" bestFit="1" customWidth="1"/>
    <col min="8695" max="8704" width="0" style="22" hidden="1" customWidth="1"/>
    <col min="8705" max="8706" width="5.7109375" style="22" bestFit="1" customWidth="1"/>
    <col min="8707" max="8710" width="6.85546875" style="22" bestFit="1" customWidth="1"/>
    <col min="8711" max="8719" width="7.7109375" style="22" bestFit="1" customWidth="1"/>
    <col min="8720" max="8723" width="5.7109375" style="22" bestFit="1" customWidth="1"/>
    <col min="8724" max="8724" width="6.5703125" style="22" customWidth="1"/>
    <col min="8725" max="8725" width="6.5703125" style="22" bestFit="1" customWidth="1"/>
    <col min="8726" max="8727" width="7.7109375" style="22" bestFit="1" customWidth="1"/>
    <col min="8728" max="8729" width="11.42578125" style="22"/>
    <col min="8730" max="8730" width="16.5703125" style="22" bestFit="1" customWidth="1"/>
    <col min="8731" max="8948" width="11.42578125" style="22"/>
    <col min="8949" max="8949" width="3.42578125" style="22" customWidth="1"/>
    <col min="8950" max="8950" width="39.5703125" style="22" bestFit="1" customWidth="1"/>
    <col min="8951" max="8960" width="0" style="22" hidden="1" customWidth="1"/>
    <col min="8961" max="8962" width="5.7109375" style="22" bestFit="1" customWidth="1"/>
    <col min="8963" max="8966" width="6.85546875" style="22" bestFit="1" customWidth="1"/>
    <col min="8967" max="8975" width="7.7109375" style="22" bestFit="1" customWidth="1"/>
    <col min="8976" max="8979" width="5.7109375" style="22" bestFit="1" customWidth="1"/>
    <col min="8980" max="8980" width="6.5703125" style="22" customWidth="1"/>
    <col min="8981" max="8981" width="6.5703125" style="22" bestFit="1" customWidth="1"/>
    <col min="8982" max="8983" width="7.7109375" style="22" bestFit="1" customWidth="1"/>
    <col min="8984" max="8985" width="11.42578125" style="22"/>
    <col min="8986" max="8986" width="16.5703125" style="22" bestFit="1" customWidth="1"/>
    <col min="8987" max="9204" width="11.42578125" style="22"/>
    <col min="9205" max="9205" width="3.42578125" style="22" customWidth="1"/>
    <col min="9206" max="9206" width="39.5703125" style="22" bestFit="1" customWidth="1"/>
    <col min="9207" max="9216" width="0" style="22" hidden="1" customWidth="1"/>
    <col min="9217" max="9218" width="5.7109375" style="22" bestFit="1" customWidth="1"/>
    <col min="9219" max="9222" width="6.85546875" style="22" bestFit="1" customWidth="1"/>
    <col min="9223" max="9231" width="7.7109375" style="22" bestFit="1" customWidth="1"/>
    <col min="9232" max="9235" width="5.7109375" style="22" bestFit="1" customWidth="1"/>
    <col min="9236" max="9236" width="6.5703125" style="22" customWidth="1"/>
    <col min="9237" max="9237" width="6.5703125" style="22" bestFit="1" customWidth="1"/>
    <col min="9238" max="9239" width="7.7109375" style="22" bestFit="1" customWidth="1"/>
    <col min="9240" max="9241" width="11.42578125" style="22"/>
    <col min="9242" max="9242" width="16.5703125" style="22" bestFit="1" customWidth="1"/>
    <col min="9243" max="9460" width="11.42578125" style="22"/>
    <col min="9461" max="9461" width="3.42578125" style="22" customWidth="1"/>
    <col min="9462" max="9462" width="39.5703125" style="22" bestFit="1" customWidth="1"/>
    <col min="9463" max="9472" width="0" style="22" hidden="1" customWidth="1"/>
    <col min="9473" max="9474" width="5.7109375" style="22" bestFit="1" customWidth="1"/>
    <col min="9475" max="9478" width="6.85546875" style="22" bestFit="1" customWidth="1"/>
    <col min="9479" max="9487" width="7.7109375" style="22" bestFit="1" customWidth="1"/>
    <col min="9488" max="9491" width="5.7109375" style="22" bestFit="1" customWidth="1"/>
    <col min="9492" max="9492" width="6.5703125" style="22" customWidth="1"/>
    <col min="9493" max="9493" width="6.5703125" style="22" bestFit="1" customWidth="1"/>
    <col min="9494" max="9495" width="7.7109375" style="22" bestFit="1" customWidth="1"/>
    <col min="9496" max="9497" width="11.42578125" style="22"/>
    <col min="9498" max="9498" width="16.5703125" style="22" bestFit="1" customWidth="1"/>
    <col min="9499" max="9716" width="11.42578125" style="22"/>
    <col min="9717" max="9717" width="3.42578125" style="22" customWidth="1"/>
    <col min="9718" max="9718" width="39.5703125" style="22" bestFit="1" customWidth="1"/>
    <col min="9719" max="9728" width="0" style="22" hidden="1" customWidth="1"/>
    <col min="9729" max="9730" width="5.7109375" style="22" bestFit="1" customWidth="1"/>
    <col min="9731" max="9734" width="6.85546875" style="22" bestFit="1" customWidth="1"/>
    <col min="9735" max="9743" width="7.7109375" style="22" bestFit="1" customWidth="1"/>
    <col min="9744" max="9747" width="5.7109375" style="22" bestFit="1" customWidth="1"/>
    <col min="9748" max="9748" width="6.5703125" style="22" customWidth="1"/>
    <col min="9749" max="9749" width="6.5703125" style="22" bestFit="1" customWidth="1"/>
    <col min="9750" max="9751" width="7.7109375" style="22" bestFit="1" customWidth="1"/>
    <col min="9752" max="9753" width="11.42578125" style="22"/>
    <col min="9754" max="9754" width="16.5703125" style="22" bestFit="1" customWidth="1"/>
    <col min="9755" max="9972" width="11.42578125" style="22"/>
    <col min="9973" max="9973" width="3.42578125" style="22" customWidth="1"/>
    <col min="9974" max="9974" width="39.5703125" style="22" bestFit="1" customWidth="1"/>
    <col min="9975" max="9984" width="0" style="22" hidden="1" customWidth="1"/>
    <col min="9985" max="9986" width="5.7109375" style="22" bestFit="1" customWidth="1"/>
    <col min="9987" max="9990" width="6.85546875" style="22" bestFit="1" customWidth="1"/>
    <col min="9991" max="9999" width="7.7109375" style="22" bestFit="1" customWidth="1"/>
    <col min="10000" max="10003" width="5.7109375" style="22" bestFit="1" customWidth="1"/>
    <col min="10004" max="10004" width="6.5703125" style="22" customWidth="1"/>
    <col min="10005" max="10005" width="6.5703125" style="22" bestFit="1" customWidth="1"/>
    <col min="10006" max="10007" width="7.7109375" style="22" bestFit="1" customWidth="1"/>
    <col min="10008" max="10009" width="11.42578125" style="22"/>
    <col min="10010" max="10010" width="16.5703125" style="22" bestFit="1" customWidth="1"/>
    <col min="10011" max="10228" width="11.42578125" style="22"/>
    <col min="10229" max="10229" width="3.42578125" style="22" customWidth="1"/>
    <col min="10230" max="10230" width="39.5703125" style="22" bestFit="1" customWidth="1"/>
    <col min="10231" max="10240" width="0" style="22" hidden="1" customWidth="1"/>
    <col min="10241" max="10242" width="5.7109375" style="22" bestFit="1" customWidth="1"/>
    <col min="10243" max="10246" width="6.85546875" style="22" bestFit="1" customWidth="1"/>
    <col min="10247" max="10255" width="7.7109375" style="22" bestFit="1" customWidth="1"/>
    <col min="10256" max="10259" width="5.7109375" style="22" bestFit="1" customWidth="1"/>
    <col min="10260" max="10260" width="6.5703125" style="22" customWidth="1"/>
    <col min="10261" max="10261" width="6.5703125" style="22" bestFit="1" customWidth="1"/>
    <col min="10262" max="10263" width="7.7109375" style="22" bestFit="1" customWidth="1"/>
    <col min="10264" max="10265" width="11.42578125" style="22"/>
    <col min="10266" max="10266" width="16.5703125" style="22" bestFit="1" customWidth="1"/>
    <col min="10267" max="10484" width="11.42578125" style="22"/>
    <col min="10485" max="10485" width="3.42578125" style="22" customWidth="1"/>
    <col min="10486" max="10486" width="39.5703125" style="22" bestFit="1" customWidth="1"/>
    <col min="10487" max="10496" width="0" style="22" hidden="1" customWidth="1"/>
    <col min="10497" max="10498" width="5.7109375" style="22" bestFit="1" customWidth="1"/>
    <col min="10499" max="10502" width="6.85546875" style="22" bestFit="1" customWidth="1"/>
    <col min="10503" max="10511" width="7.7109375" style="22" bestFit="1" customWidth="1"/>
    <col min="10512" max="10515" width="5.7109375" style="22" bestFit="1" customWidth="1"/>
    <col min="10516" max="10516" width="6.5703125" style="22" customWidth="1"/>
    <col min="10517" max="10517" width="6.5703125" style="22" bestFit="1" customWidth="1"/>
    <col min="10518" max="10519" width="7.7109375" style="22" bestFit="1" customWidth="1"/>
    <col min="10520" max="10521" width="11.42578125" style="22"/>
    <col min="10522" max="10522" width="16.5703125" style="22" bestFit="1" customWidth="1"/>
    <col min="10523" max="10740" width="11.42578125" style="22"/>
    <col min="10741" max="10741" width="3.42578125" style="22" customWidth="1"/>
    <col min="10742" max="10742" width="39.5703125" style="22" bestFit="1" customWidth="1"/>
    <col min="10743" max="10752" width="0" style="22" hidden="1" customWidth="1"/>
    <col min="10753" max="10754" width="5.7109375" style="22" bestFit="1" customWidth="1"/>
    <col min="10755" max="10758" width="6.85546875" style="22" bestFit="1" customWidth="1"/>
    <col min="10759" max="10767" width="7.7109375" style="22" bestFit="1" customWidth="1"/>
    <col min="10768" max="10771" width="5.7109375" style="22" bestFit="1" customWidth="1"/>
    <col min="10772" max="10772" width="6.5703125" style="22" customWidth="1"/>
    <col min="10773" max="10773" width="6.5703125" style="22" bestFit="1" customWidth="1"/>
    <col min="10774" max="10775" width="7.7109375" style="22" bestFit="1" customWidth="1"/>
    <col min="10776" max="10777" width="11.42578125" style="22"/>
    <col min="10778" max="10778" width="16.5703125" style="22" bestFit="1" customWidth="1"/>
    <col min="10779" max="10996" width="11.42578125" style="22"/>
    <col min="10997" max="10997" width="3.42578125" style="22" customWidth="1"/>
    <col min="10998" max="10998" width="39.5703125" style="22" bestFit="1" customWidth="1"/>
    <col min="10999" max="11008" width="0" style="22" hidden="1" customWidth="1"/>
    <col min="11009" max="11010" width="5.7109375" style="22" bestFit="1" customWidth="1"/>
    <col min="11011" max="11014" width="6.85546875" style="22" bestFit="1" customWidth="1"/>
    <col min="11015" max="11023" width="7.7109375" style="22" bestFit="1" customWidth="1"/>
    <col min="11024" max="11027" width="5.7109375" style="22" bestFit="1" customWidth="1"/>
    <col min="11028" max="11028" width="6.5703125" style="22" customWidth="1"/>
    <col min="11029" max="11029" width="6.5703125" style="22" bestFit="1" customWidth="1"/>
    <col min="11030" max="11031" width="7.7109375" style="22" bestFit="1" customWidth="1"/>
    <col min="11032" max="11033" width="11.42578125" style="22"/>
    <col min="11034" max="11034" width="16.5703125" style="22" bestFit="1" customWidth="1"/>
    <col min="11035" max="11252" width="11.42578125" style="22"/>
    <col min="11253" max="11253" width="3.42578125" style="22" customWidth="1"/>
    <col min="11254" max="11254" width="39.5703125" style="22" bestFit="1" customWidth="1"/>
    <col min="11255" max="11264" width="0" style="22" hidden="1" customWidth="1"/>
    <col min="11265" max="11266" width="5.7109375" style="22" bestFit="1" customWidth="1"/>
    <col min="11267" max="11270" width="6.85546875" style="22" bestFit="1" customWidth="1"/>
    <col min="11271" max="11279" width="7.7109375" style="22" bestFit="1" customWidth="1"/>
    <col min="11280" max="11283" width="5.7109375" style="22" bestFit="1" customWidth="1"/>
    <col min="11284" max="11284" width="6.5703125" style="22" customWidth="1"/>
    <col min="11285" max="11285" width="6.5703125" style="22" bestFit="1" customWidth="1"/>
    <col min="11286" max="11287" width="7.7109375" style="22" bestFit="1" customWidth="1"/>
    <col min="11288" max="11289" width="11.42578125" style="22"/>
    <col min="11290" max="11290" width="16.5703125" style="22" bestFit="1" customWidth="1"/>
    <col min="11291" max="11508" width="11.42578125" style="22"/>
    <col min="11509" max="11509" width="3.42578125" style="22" customWidth="1"/>
    <col min="11510" max="11510" width="39.5703125" style="22" bestFit="1" customWidth="1"/>
    <col min="11511" max="11520" width="0" style="22" hidden="1" customWidth="1"/>
    <col min="11521" max="11522" width="5.7109375" style="22" bestFit="1" customWidth="1"/>
    <col min="11523" max="11526" width="6.85546875" style="22" bestFit="1" customWidth="1"/>
    <col min="11527" max="11535" width="7.7109375" style="22" bestFit="1" customWidth="1"/>
    <col min="11536" max="11539" width="5.7109375" style="22" bestFit="1" customWidth="1"/>
    <col min="11540" max="11540" width="6.5703125" style="22" customWidth="1"/>
    <col min="11541" max="11541" width="6.5703125" style="22" bestFit="1" customWidth="1"/>
    <col min="11542" max="11543" width="7.7109375" style="22" bestFit="1" customWidth="1"/>
    <col min="11544" max="11545" width="11.42578125" style="22"/>
    <col min="11546" max="11546" width="16.5703125" style="22" bestFit="1" customWidth="1"/>
    <col min="11547" max="11764" width="11.42578125" style="22"/>
    <col min="11765" max="11765" width="3.42578125" style="22" customWidth="1"/>
    <col min="11766" max="11766" width="39.5703125" style="22" bestFit="1" customWidth="1"/>
    <col min="11767" max="11776" width="0" style="22" hidden="1" customWidth="1"/>
    <col min="11777" max="11778" width="5.7109375" style="22" bestFit="1" customWidth="1"/>
    <col min="11779" max="11782" width="6.85546875" style="22" bestFit="1" customWidth="1"/>
    <col min="11783" max="11791" width="7.7109375" style="22" bestFit="1" customWidth="1"/>
    <col min="11792" max="11795" width="5.7109375" style="22" bestFit="1" customWidth="1"/>
    <col min="11796" max="11796" width="6.5703125" style="22" customWidth="1"/>
    <col min="11797" max="11797" width="6.5703125" style="22" bestFit="1" customWidth="1"/>
    <col min="11798" max="11799" width="7.7109375" style="22" bestFit="1" customWidth="1"/>
    <col min="11800" max="11801" width="11.42578125" style="22"/>
    <col min="11802" max="11802" width="16.5703125" style="22" bestFit="1" customWidth="1"/>
    <col min="11803" max="12020" width="11.42578125" style="22"/>
    <col min="12021" max="12021" width="3.42578125" style="22" customWidth="1"/>
    <col min="12022" max="12022" width="39.5703125" style="22" bestFit="1" customWidth="1"/>
    <col min="12023" max="12032" width="0" style="22" hidden="1" customWidth="1"/>
    <col min="12033" max="12034" width="5.7109375" style="22" bestFit="1" customWidth="1"/>
    <col min="12035" max="12038" width="6.85546875" style="22" bestFit="1" customWidth="1"/>
    <col min="12039" max="12047" width="7.7109375" style="22" bestFit="1" customWidth="1"/>
    <col min="12048" max="12051" width="5.7109375" style="22" bestFit="1" customWidth="1"/>
    <col min="12052" max="12052" width="6.5703125" style="22" customWidth="1"/>
    <col min="12053" max="12053" width="6.5703125" style="22" bestFit="1" customWidth="1"/>
    <col min="12054" max="12055" width="7.7109375" style="22" bestFit="1" customWidth="1"/>
    <col min="12056" max="12057" width="11.42578125" style="22"/>
    <col min="12058" max="12058" width="16.5703125" style="22" bestFit="1" customWidth="1"/>
    <col min="12059" max="12276" width="11.42578125" style="22"/>
    <col min="12277" max="12277" width="3.42578125" style="22" customWidth="1"/>
    <col min="12278" max="12278" width="39.5703125" style="22" bestFit="1" customWidth="1"/>
    <col min="12279" max="12288" width="0" style="22" hidden="1" customWidth="1"/>
    <col min="12289" max="12290" width="5.7109375" style="22" bestFit="1" customWidth="1"/>
    <col min="12291" max="12294" width="6.85546875" style="22" bestFit="1" customWidth="1"/>
    <col min="12295" max="12303" width="7.7109375" style="22" bestFit="1" customWidth="1"/>
    <col min="12304" max="12307" width="5.7109375" style="22" bestFit="1" customWidth="1"/>
    <col min="12308" max="12308" width="6.5703125" style="22" customWidth="1"/>
    <col min="12309" max="12309" width="6.5703125" style="22" bestFit="1" customWidth="1"/>
    <col min="12310" max="12311" width="7.7109375" style="22" bestFit="1" customWidth="1"/>
    <col min="12312" max="12313" width="11.42578125" style="22"/>
    <col min="12314" max="12314" width="16.5703125" style="22" bestFit="1" customWidth="1"/>
    <col min="12315" max="12532" width="11.42578125" style="22"/>
    <col min="12533" max="12533" width="3.42578125" style="22" customWidth="1"/>
    <col min="12534" max="12534" width="39.5703125" style="22" bestFit="1" customWidth="1"/>
    <col min="12535" max="12544" width="0" style="22" hidden="1" customWidth="1"/>
    <col min="12545" max="12546" width="5.7109375" style="22" bestFit="1" customWidth="1"/>
    <col min="12547" max="12550" width="6.85546875" style="22" bestFit="1" customWidth="1"/>
    <col min="12551" max="12559" width="7.7109375" style="22" bestFit="1" customWidth="1"/>
    <col min="12560" max="12563" width="5.7109375" style="22" bestFit="1" customWidth="1"/>
    <col min="12564" max="12564" width="6.5703125" style="22" customWidth="1"/>
    <col min="12565" max="12565" width="6.5703125" style="22" bestFit="1" customWidth="1"/>
    <col min="12566" max="12567" width="7.7109375" style="22" bestFit="1" customWidth="1"/>
    <col min="12568" max="12569" width="11.42578125" style="22"/>
    <col min="12570" max="12570" width="16.5703125" style="22" bestFit="1" customWidth="1"/>
    <col min="12571" max="12788" width="11.42578125" style="22"/>
    <col min="12789" max="12789" width="3.42578125" style="22" customWidth="1"/>
    <col min="12790" max="12790" width="39.5703125" style="22" bestFit="1" customWidth="1"/>
    <col min="12791" max="12800" width="0" style="22" hidden="1" customWidth="1"/>
    <col min="12801" max="12802" width="5.7109375" style="22" bestFit="1" customWidth="1"/>
    <col min="12803" max="12806" width="6.85546875" style="22" bestFit="1" customWidth="1"/>
    <col min="12807" max="12815" width="7.7109375" style="22" bestFit="1" customWidth="1"/>
    <col min="12816" max="12819" width="5.7109375" style="22" bestFit="1" customWidth="1"/>
    <col min="12820" max="12820" width="6.5703125" style="22" customWidth="1"/>
    <col min="12821" max="12821" width="6.5703125" style="22" bestFit="1" customWidth="1"/>
    <col min="12822" max="12823" width="7.7109375" style="22" bestFit="1" customWidth="1"/>
    <col min="12824" max="12825" width="11.42578125" style="22"/>
    <col min="12826" max="12826" width="16.5703125" style="22" bestFit="1" customWidth="1"/>
    <col min="12827" max="13044" width="11.42578125" style="22"/>
    <col min="13045" max="13045" width="3.42578125" style="22" customWidth="1"/>
    <col min="13046" max="13046" width="39.5703125" style="22" bestFit="1" customWidth="1"/>
    <col min="13047" max="13056" width="0" style="22" hidden="1" customWidth="1"/>
    <col min="13057" max="13058" width="5.7109375" style="22" bestFit="1" customWidth="1"/>
    <col min="13059" max="13062" width="6.85546875" style="22" bestFit="1" customWidth="1"/>
    <col min="13063" max="13071" width="7.7109375" style="22" bestFit="1" customWidth="1"/>
    <col min="13072" max="13075" width="5.7109375" style="22" bestFit="1" customWidth="1"/>
    <col min="13076" max="13076" width="6.5703125" style="22" customWidth="1"/>
    <col min="13077" max="13077" width="6.5703125" style="22" bestFit="1" customWidth="1"/>
    <col min="13078" max="13079" width="7.7109375" style="22" bestFit="1" customWidth="1"/>
    <col min="13080" max="13081" width="11.42578125" style="22"/>
    <col min="13082" max="13082" width="16.5703125" style="22" bestFit="1" customWidth="1"/>
    <col min="13083" max="13300" width="11.42578125" style="22"/>
    <col min="13301" max="13301" width="3.42578125" style="22" customWidth="1"/>
    <col min="13302" max="13302" width="39.5703125" style="22" bestFit="1" customWidth="1"/>
    <col min="13303" max="13312" width="0" style="22" hidden="1" customWidth="1"/>
    <col min="13313" max="13314" width="5.7109375" style="22" bestFit="1" customWidth="1"/>
    <col min="13315" max="13318" width="6.85546875" style="22" bestFit="1" customWidth="1"/>
    <col min="13319" max="13327" width="7.7109375" style="22" bestFit="1" customWidth="1"/>
    <col min="13328" max="13331" width="5.7109375" style="22" bestFit="1" customWidth="1"/>
    <col min="13332" max="13332" width="6.5703125" style="22" customWidth="1"/>
    <col min="13333" max="13333" width="6.5703125" style="22" bestFit="1" customWidth="1"/>
    <col min="13334" max="13335" width="7.7109375" style="22" bestFit="1" customWidth="1"/>
    <col min="13336" max="13337" width="11.42578125" style="22"/>
    <col min="13338" max="13338" width="16.5703125" style="22" bestFit="1" customWidth="1"/>
    <col min="13339" max="13556" width="11.42578125" style="22"/>
    <col min="13557" max="13557" width="3.42578125" style="22" customWidth="1"/>
    <col min="13558" max="13558" width="39.5703125" style="22" bestFit="1" customWidth="1"/>
    <col min="13559" max="13568" width="0" style="22" hidden="1" customWidth="1"/>
    <col min="13569" max="13570" width="5.7109375" style="22" bestFit="1" customWidth="1"/>
    <col min="13571" max="13574" width="6.85546875" style="22" bestFit="1" customWidth="1"/>
    <col min="13575" max="13583" width="7.7109375" style="22" bestFit="1" customWidth="1"/>
    <col min="13584" max="13587" width="5.7109375" style="22" bestFit="1" customWidth="1"/>
    <col min="13588" max="13588" width="6.5703125" style="22" customWidth="1"/>
    <col min="13589" max="13589" width="6.5703125" style="22" bestFit="1" customWidth="1"/>
    <col min="13590" max="13591" width="7.7109375" style="22" bestFit="1" customWidth="1"/>
    <col min="13592" max="13593" width="11.42578125" style="22"/>
    <col min="13594" max="13594" width="16.5703125" style="22" bestFit="1" customWidth="1"/>
    <col min="13595" max="13812" width="11.42578125" style="22"/>
    <col min="13813" max="13813" width="3.42578125" style="22" customWidth="1"/>
    <col min="13814" max="13814" width="39.5703125" style="22" bestFit="1" customWidth="1"/>
    <col min="13815" max="13824" width="0" style="22" hidden="1" customWidth="1"/>
    <col min="13825" max="13826" width="5.7109375" style="22" bestFit="1" customWidth="1"/>
    <col min="13827" max="13830" width="6.85546875" style="22" bestFit="1" customWidth="1"/>
    <col min="13831" max="13839" width="7.7109375" style="22" bestFit="1" customWidth="1"/>
    <col min="13840" max="13843" width="5.7109375" style="22" bestFit="1" customWidth="1"/>
    <col min="13844" max="13844" width="6.5703125" style="22" customWidth="1"/>
    <col min="13845" max="13845" width="6.5703125" style="22" bestFit="1" customWidth="1"/>
    <col min="13846" max="13847" width="7.7109375" style="22" bestFit="1" customWidth="1"/>
    <col min="13848" max="13849" width="11.42578125" style="22"/>
    <col min="13850" max="13850" width="16.5703125" style="22" bestFit="1" customWidth="1"/>
    <col min="13851" max="14068" width="11.42578125" style="22"/>
    <col min="14069" max="14069" width="3.42578125" style="22" customWidth="1"/>
    <col min="14070" max="14070" width="39.5703125" style="22" bestFit="1" customWidth="1"/>
    <col min="14071" max="14080" width="0" style="22" hidden="1" customWidth="1"/>
    <col min="14081" max="14082" width="5.7109375" style="22" bestFit="1" customWidth="1"/>
    <col min="14083" max="14086" width="6.85546875" style="22" bestFit="1" customWidth="1"/>
    <col min="14087" max="14095" width="7.7109375" style="22" bestFit="1" customWidth="1"/>
    <col min="14096" max="14099" width="5.7109375" style="22" bestFit="1" customWidth="1"/>
    <col min="14100" max="14100" width="6.5703125" style="22" customWidth="1"/>
    <col min="14101" max="14101" width="6.5703125" style="22" bestFit="1" customWidth="1"/>
    <col min="14102" max="14103" width="7.7109375" style="22" bestFit="1" customWidth="1"/>
    <col min="14104" max="14105" width="11.42578125" style="22"/>
    <col min="14106" max="14106" width="16.5703125" style="22" bestFit="1" customWidth="1"/>
    <col min="14107" max="14324" width="11.42578125" style="22"/>
    <col min="14325" max="14325" width="3.42578125" style="22" customWidth="1"/>
    <col min="14326" max="14326" width="39.5703125" style="22" bestFit="1" customWidth="1"/>
    <col min="14327" max="14336" width="0" style="22" hidden="1" customWidth="1"/>
    <col min="14337" max="14338" width="5.7109375" style="22" bestFit="1" customWidth="1"/>
    <col min="14339" max="14342" width="6.85546875" style="22" bestFit="1" customWidth="1"/>
    <col min="14343" max="14351" width="7.7109375" style="22" bestFit="1" customWidth="1"/>
    <col min="14352" max="14355" width="5.7109375" style="22" bestFit="1" customWidth="1"/>
    <col min="14356" max="14356" width="6.5703125" style="22" customWidth="1"/>
    <col min="14357" max="14357" width="6.5703125" style="22" bestFit="1" customWidth="1"/>
    <col min="14358" max="14359" width="7.7109375" style="22" bestFit="1" customWidth="1"/>
    <col min="14360" max="14361" width="11.42578125" style="22"/>
    <col min="14362" max="14362" width="16.5703125" style="22" bestFit="1" customWidth="1"/>
    <col min="14363" max="14580" width="11.42578125" style="22"/>
    <col min="14581" max="14581" width="3.42578125" style="22" customWidth="1"/>
    <col min="14582" max="14582" width="39.5703125" style="22" bestFit="1" customWidth="1"/>
    <col min="14583" max="14592" width="0" style="22" hidden="1" customWidth="1"/>
    <col min="14593" max="14594" width="5.7109375" style="22" bestFit="1" customWidth="1"/>
    <col min="14595" max="14598" width="6.85546875" style="22" bestFit="1" customWidth="1"/>
    <col min="14599" max="14607" width="7.7109375" style="22" bestFit="1" customWidth="1"/>
    <col min="14608" max="14611" width="5.7109375" style="22" bestFit="1" customWidth="1"/>
    <col min="14612" max="14612" width="6.5703125" style="22" customWidth="1"/>
    <col min="14613" max="14613" width="6.5703125" style="22" bestFit="1" customWidth="1"/>
    <col min="14614" max="14615" width="7.7109375" style="22" bestFit="1" customWidth="1"/>
    <col min="14616" max="14617" width="11.42578125" style="22"/>
    <col min="14618" max="14618" width="16.5703125" style="22" bestFit="1" customWidth="1"/>
    <col min="14619" max="14836" width="11.42578125" style="22"/>
    <col min="14837" max="14837" width="3.42578125" style="22" customWidth="1"/>
    <col min="14838" max="14838" width="39.5703125" style="22" bestFit="1" customWidth="1"/>
    <col min="14839" max="14848" width="0" style="22" hidden="1" customWidth="1"/>
    <col min="14849" max="14850" width="5.7109375" style="22" bestFit="1" customWidth="1"/>
    <col min="14851" max="14854" width="6.85546875" style="22" bestFit="1" customWidth="1"/>
    <col min="14855" max="14863" width="7.7109375" style="22" bestFit="1" customWidth="1"/>
    <col min="14864" max="14867" width="5.7109375" style="22" bestFit="1" customWidth="1"/>
    <col min="14868" max="14868" width="6.5703125" style="22" customWidth="1"/>
    <col min="14869" max="14869" width="6.5703125" style="22" bestFit="1" customWidth="1"/>
    <col min="14870" max="14871" width="7.7109375" style="22" bestFit="1" customWidth="1"/>
    <col min="14872" max="14873" width="11.42578125" style="22"/>
    <col min="14874" max="14874" width="16.5703125" style="22" bestFit="1" customWidth="1"/>
    <col min="14875" max="15092" width="11.42578125" style="22"/>
    <col min="15093" max="15093" width="3.42578125" style="22" customWidth="1"/>
    <col min="15094" max="15094" width="39.5703125" style="22" bestFit="1" customWidth="1"/>
    <col min="15095" max="15104" width="0" style="22" hidden="1" customWidth="1"/>
    <col min="15105" max="15106" width="5.7109375" style="22" bestFit="1" customWidth="1"/>
    <col min="15107" max="15110" width="6.85546875" style="22" bestFit="1" customWidth="1"/>
    <col min="15111" max="15119" width="7.7109375" style="22" bestFit="1" customWidth="1"/>
    <col min="15120" max="15123" width="5.7109375" style="22" bestFit="1" customWidth="1"/>
    <col min="15124" max="15124" width="6.5703125" style="22" customWidth="1"/>
    <col min="15125" max="15125" width="6.5703125" style="22" bestFit="1" customWidth="1"/>
    <col min="15126" max="15127" width="7.7109375" style="22" bestFit="1" customWidth="1"/>
    <col min="15128" max="15129" width="11.42578125" style="22"/>
    <col min="15130" max="15130" width="16.5703125" style="22" bestFit="1" customWidth="1"/>
    <col min="15131" max="15348" width="11.42578125" style="22"/>
    <col min="15349" max="15349" width="3.42578125" style="22" customWidth="1"/>
    <col min="15350" max="15350" width="39.5703125" style="22" bestFit="1" customWidth="1"/>
    <col min="15351" max="15360" width="0" style="22" hidden="1" customWidth="1"/>
    <col min="15361" max="15362" width="5.7109375" style="22" bestFit="1" customWidth="1"/>
    <col min="15363" max="15366" width="6.85546875" style="22" bestFit="1" customWidth="1"/>
    <col min="15367" max="15375" width="7.7109375" style="22" bestFit="1" customWidth="1"/>
    <col min="15376" max="15379" width="5.7109375" style="22" bestFit="1" customWidth="1"/>
    <col min="15380" max="15380" width="6.5703125" style="22" customWidth="1"/>
    <col min="15381" max="15381" width="6.5703125" style="22" bestFit="1" customWidth="1"/>
    <col min="15382" max="15383" width="7.7109375" style="22" bestFit="1" customWidth="1"/>
    <col min="15384" max="15385" width="11.42578125" style="22"/>
    <col min="15386" max="15386" width="16.5703125" style="22" bestFit="1" customWidth="1"/>
    <col min="15387" max="15604" width="11.42578125" style="22"/>
    <col min="15605" max="15605" width="3.42578125" style="22" customWidth="1"/>
    <col min="15606" max="15606" width="39.5703125" style="22" bestFit="1" customWidth="1"/>
    <col min="15607" max="15616" width="0" style="22" hidden="1" customWidth="1"/>
    <col min="15617" max="15618" width="5.7109375" style="22" bestFit="1" customWidth="1"/>
    <col min="15619" max="15622" width="6.85546875" style="22" bestFit="1" customWidth="1"/>
    <col min="15623" max="15631" width="7.7109375" style="22" bestFit="1" customWidth="1"/>
    <col min="15632" max="15635" width="5.7109375" style="22" bestFit="1" customWidth="1"/>
    <col min="15636" max="15636" width="6.5703125" style="22" customWidth="1"/>
    <col min="15637" max="15637" width="6.5703125" style="22" bestFit="1" customWidth="1"/>
    <col min="15638" max="15639" width="7.7109375" style="22" bestFit="1" customWidth="1"/>
    <col min="15640" max="15641" width="11.42578125" style="22"/>
    <col min="15642" max="15642" width="16.5703125" style="22" bestFit="1" customWidth="1"/>
    <col min="15643" max="15860" width="11.42578125" style="22"/>
    <col min="15861" max="15861" width="3.42578125" style="22" customWidth="1"/>
    <col min="15862" max="15862" width="39.5703125" style="22" bestFit="1" customWidth="1"/>
    <col min="15863" max="15872" width="0" style="22" hidden="1" customWidth="1"/>
    <col min="15873" max="15874" width="5.7109375" style="22" bestFit="1" customWidth="1"/>
    <col min="15875" max="15878" width="6.85546875" style="22" bestFit="1" customWidth="1"/>
    <col min="15879" max="15887" width="7.7109375" style="22" bestFit="1" customWidth="1"/>
    <col min="15888" max="15891" width="5.7109375" style="22" bestFit="1" customWidth="1"/>
    <col min="15892" max="15892" width="6.5703125" style="22" customWidth="1"/>
    <col min="15893" max="15893" width="6.5703125" style="22" bestFit="1" customWidth="1"/>
    <col min="15894" max="15895" width="7.7109375" style="22" bestFit="1" customWidth="1"/>
    <col min="15896" max="15897" width="11.42578125" style="22"/>
    <col min="15898" max="15898" width="16.5703125" style="22" bestFit="1" customWidth="1"/>
    <col min="15899" max="16116" width="11.42578125" style="22"/>
    <col min="16117" max="16117" width="3.42578125" style="22" customWidth="1"/>
    <col min="16118" max="16118" width="39.5703125" style="22" bestFit="1" customWidth="1"/>
    <col min="16119" max="16128" width="0" style="22" hidden="1" customWidth="1"/>
    <col min="16129" max="16130" width="5.7109375" style="22" bestFit="1" customWidth="1"/>
    <col min="16131" max="16134" width="6.85546875" style="22" bestFit="1" customWidth="1"/>
    <col min="16135" max="16143" width="7.7109375" style="22" bestFit="1" customWidth="1"/>
    <col min="16144" max="16147" width="5.7109375" style="22" bestFit="1" customWidth="1"/>
    <col min="16148" max="16148" width="6.5703125" style="22" customWidth="1"/>
    <col min="16149" max="16149" width="6.5703125" style="22" bestFit="1" customWidth="1"/>
    <col min="16150" max="16151" width="7.7109375" style="22" bestFit="1" customWidth="1"/>
    <col min="16152" max="16153" width="11.42578125" style="22"/>
    <col min="16154" max="16154" width="16.5703125" style="22" bestFit="1" customWidth="1"/>
    <col min="16155" max="16372" width="11.42578125" style="22"/>
    <col min="16373" max="16382" width="11.42578125" style="22" customWidth="1"/>
    <col min="16383" max="16384" width="11.42578125" style="22"/>
  </cols>
  <sheetData>
    <row r="1" spans="1:28"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28">
      <c r="B2" s="91" t="s">
        <v>118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spans="1:28">
      <c r="B3" s="93" t="s">
        <v>21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</row>
    <row r="4" spans="1:28">
      <c r="B4" s="81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</row>
    <row r="5" spans="1:28" ht="13.5" thickBot="1">
      <c r="B5" s="43" t="s">
        <v>0</v>
      </c>
      <c r="C5" s="48">
        <v>2000</v>
      </c>
      <c r="D5" s="38">
        <v>2001</v>
      </c>
      <c r="E5" s="38">
        <v>2002</v>
      </c>
      <c r="F5" s="38">
        <v>2003</v>
      </c>
      <c r="G5" s="38">
        <v>2004</v>
      </c>
      <c r="H5" s="38">
        <v>2005</v>
      </c>
      <c r="I5" s="38">
        <v>2006</v>
      </c>
      <c r="J5" s="38">
        <v>2007</v>
      </c>
      <c r="K5" s="38">
        <v>2008</v>
      </c>
      <c r="L5" s="38">
        <v>2009</v>
      </c>
      <c r="M5" s="38">
        <v>2010</v>
      </c>
      <c r="N5" s="38">
        <v>2011</v>
      </c>
      <c r="O5" s="38">
        <v>2012</v>
      </c>
      <c r="P5" s="38">
        <v>2013</v>
      </c>
      <c r="Q5" s="38">
        <v>2014</v>
      </c>
      <c r="R5" s="38">
        <v>2015</v>
      </c>
      <c r="S5" s="38">
        <v>2016</v>
      </c>
      <c r="T5" s="38">
        <v>2017</v>
      </c>
      <c r="U5" s="38">
        <v>2018</v>
      </c>
      <c r="V5" s="38">
        <v>2019</v>
      </c>
      <c r="W5" s="38">
        <v>2020</v>
      </c>
      <c r="X5" s="38">
        <v>2021</v>
      </c>
      <c r="Y5" s="38">
        <v>2022</v>
      </c>
      <c r="Z5" s="38" t="s">
        <v>124</v>
      </c>
    </row>
    <row r="6" spans="1:28">
      <c r="B6" s="65" t="s">
        <v>111</v>
      </c>
      <c r="C6" s="45">
        <v>5526.3608400000003</v>
      </c>
      <c r="D6" s="45">
        <v>12237.620987594</v>
      </c>
      <c r="E6" s="45">
        <v>4730.9157394120002</v>
      </c>
      <c r="F6" s="45">
        <v>12977.043991906001</v>
      </c>
      <c r="G6" s="45">
        <v>7120.5702489628402</v>
      </c>
      <c r="H6" s="45">
        <v>6581.6334813719695</v>
      </c>
      <c r="I6" s="45">
        <v>10191.1136669598</v>
      </c>
      <c r="J6" s="45">
        <v>2572.4349227329876</v>
      </c>
      <c r="K6" s="45">
        <v>6101.1850173607381</v>
      </c>
      <c r="L6" s="45">
        <v>12210.87807141142</v>
      </c>
      <c r="M6" s="45">
        <v>6523.9723795603304</v>
      </c>
      <c r="N6" s="45">
        <v>5665.6418483048592</v>
      </c>
      <c r="O6" s="45">
        <v>4477.9076246043796</v>
      </c>
      <c r="P6" s="45">
        <v>7525.9909505042497</v>
      </c>
      <c r="Q6" s="45">
        <v>10884.490470123001</v>
      </c>
      <c r="R6" s="45">
        <v>18755.784933081199</v>
      </c>
      <c r="S6" s="45">
        <v>14434.814380862199</v>
      </c>
      <c r="T6" s="45">
        <v>15135.012224541601</v>
      </c>
      <c r="U6" s="45">
        <v>11720</v>
      </c>
      <c r="V6" s="45">
        <v>12376.266341352501</v>
      </c>
      <c r="W6" s="45">
        <v>38751.920636285999</v>
      </c>
      <c r="X6" s="45">
        <v>32347.814531579443</v>
      </c>
      <c r="Y6" s="45">
        <v>20734.184555915799</v>
      </c>
      <c r="Z6" s="45">
        <v>27170.050726171601</v>
      </c>
    </row>
    <row r="7" spans="1:28">
      <c r="B7" s="65" t="s">
        <v>110</v>
      </c>
      <c r="C7" s="45">
        <v>12148.204483</v>
      </c>
      <c r="D7" s="45">
        <v>14001.599222557999</v>
      </c>
      <c r="E7" s="45">
        <v>13457.35807479</v>
      </c>
      <c r="F7" s="45">
        <v>13049.157879973</v>
      </c>
      <c r="G7" s="45">
        <v>16817.221704291998</v>
      </c>
      <c r="H7" s="45">
        <v>27983.251298111001</v>
      </c>
      <c r="I7" s="45">
        <v>22973.222664448</v>
      </c>
      <c r="J7" s="45">
        <v>19112.942883618001</v>
      </c>
      <c r="K7" s="45">
        <v>23646.333839288</v>
      </c>
      <c r="L7" s="45">
        <v>25910.14861770545</v>
      </c>
      <c r="M7" s="45">
        <v>27623.521999378001</v>
      </c>
      <c r="N7" s="45">
        <v>29503.059466670999</v>
      </c>
      <c r="O7" s="45">
        <v>25266.879258426001</v>
      </c>
      <c r="P7" s="45">
        <v>30377.516194172</v>
      </c>
      <c r="Q7" s="45">
        <v>30030.451274652001</v>
      </c>
      <c r="R7" s="45">
        <v>30350.261964367</v>
      </c>
      <c r="S7" s="45">
        <v>36575.643433423997</v>
      </c>
      <c r="T7" s="45">
        <v>37287.248477544003</v>
      </c>
      <c r="U7" s="45">
        <v>39000</v>
      </c>
      <c r="V7" s="45">
        <v>25569.237595067993</v>
      </c>
      <c r="W7" s="45">
        <v>40533.516353088002</v>
      </c>
      <c r="X7" s="45">
        <v>38928.223601552512</v>
      </c>
      <c r="Y7" s="45">
        <v>36500.936893914797</v>
      </c>
      <c r="Z7" s="45">
        <v>38460.718379816601</v>
      </c>
    </row>
    <row r="8" spans="1:28">
      <c r="B8" s="65" t="s">
        <v>109</v>
      </c>
      <c r="C8" s="45">
        <v>218.51130900000001</v>
      </c>
      <c r="D8" s="45">
        <v>446.62642619600001</v>
      </c>
      <c r="E8" s="45">
        <v>292.18883628999998</v>
      </c>
      <c r="F8" s="45">
        <v>242.34081794700001</v>
      </c>
      <c r="G8" s="45">
        <v>445.06803120030003</v>
      </c>
      <c r="H8" s="45">
        <v>203.83601255400001</v>
      </c>
      <c r="I8" s="45">
        <v>228.57122803199999</v>
      </c>
      <c r="J8" s="45">
        <v>223.66783229500001</v>
      </c>
      <c r="K8" s="45">
        <v>188.18107684200001</v>
      </c>
      <c r="L8" s="45">
        <v>198.428378439</v>
      </c>
      <c r="M8" s="45">
        <v>185.385736726</v>
      </c>
      <c r="N8" s="45">
        <v>222.65493978000001</v>
      </c>
      <c r="O8" s="45">
        <v>286.67753329300001</v>
      </c>
      <c r="P8" s="45">
        <v>254.89867995</v>
      </c>
      <c r="Q8" s="45">
        <v>244.34629037100001</v>
      </c>
      <c r="R8" s="45">
        <v>214.74732275400001</v>
      </c>
      <c r="S8" s="45">
        <v>356.75360296600002</v>
      </c>
      <c r="T8" s="45">
        <v>356.60281388300001</v>
      </c>
      <c r="U8" s="45">
        <v>201.11782054173</v>
      </c>
      <c r="V8" s="45">
        <v>421.96476445500002</v>
      </c>
      <c r="W8" s="45">
        <v>323.31229444500002</v>
      </c>
      <c r="X8" s="45">
        <v>222.15688067800005</v>
      </c>
      <c r="Y8" s="45">
        <v>2078.6958722874001</v>
      </c>
      <c r="Z8" s="45">
        <v>2676.35543851392</v>
      </c>
    </row>
    <row r="9" spans="1:28">
      <c r="B9" s="65" t="s">
        <v>108</v>
      </c>
      <c r="C9" s="45">
        <v>828.26435000000004</v>
      </c>
      <c r="D9" s="45">
        <v>532.32296381900005</v>
      </c>
      <c r="E9" s="45">
        <v>732.24326336900003</v>
      </c>
      <c r="F9" s="45">
        <v>555.81492787499997</v>
      </c>
      <c r="G9" s="45">
        <v>537.27008825395001</v>
      </c>
      <c r="H9" s="45">
        <v>757.74358503623694</v>
      </c>
      <c r="I9" s="45">
        <v>1336.75433248951</v>
      </c>
      <c r="J9" s="45">
        <v>1293.5576618203029</v>
      </c>
      <c r="K9" s="45">
        <v>1319.0641229158998</v>
      </c>
      <c r="L9" s="45">
        <v>956.04800050266601</v>
      </c>
      <c r="M9" s="45">
        <v>501.62538124495461</v>
      </c>
      <c r="N9" s="45">
        <v>882.43466513920328</v>
      </c>
      <c r="O9" s="45">
        <v>1040.48616270201</v>
      </c>
      <c r="P9" s="45">
        <v>620.00330296610593</v>
      </c>
      <c r="Q9" s="45">
        <v>1058.718400317</v>
      </c>
      <c r="R9" s="45">
        <v>1681.0183948379001</v>
      </c>
      <c r="S9" s="45">
        <v>3532.12053078591</v>
      </c>
      <c r="T9" s="45">
        <v>3683.9093379039614</v>
      </c>
      <c r="U9" s="45">
        <v>1930.9020793029999</v>
      </c>
      <c r="V9" s="45">
        <v>4594.1954000769611</v>
      </c>
      <c r="W9" s="45">
        <v>2420.8410597867401</v>
      </c>
      <c r="X9" s="45">
        <v>1990.5223101682909</v>
      </c>
      <c r="Y9" s="45">
        <v>438.51231820288598</v>
      </c>
      <c r="Z9" s="45">
        <v>980.70773682244999</v>
      </c>
    </row>
    <row r="10" spans="1:28">
      <c r="B10" s="65" t="s">
        <v>107</v>
      </c>
      <c r="C10" s="45">
        <v>1565.3094450000001</v>
      </c>
      <c r="D10" s="45">
        <v>2768.6458456</v>
      </c>
      <c r="E10" s="45">
        <v>2724.479745737</v>
      </c>
      <c r="F10" s="45">
        <v>3079.6224261900002</v>
      </c>
      <c r="G10" s="45">
        <v>2545.1014006820001</v>
      </c>
      <c r="H10" s="45">
        <v>2227.3576284849855</v>
      </c>
      <c r="I10" s="45">
        <v>3858.8955328840002</v>
      </c>
      <c r="J10" s="45">
        <v>6994.2747209692434</v>
      </c>
      <c r="K10" s="45">
        <v>6815.7032532820003</v>
      </c>
      <c r="L10" s="45">
        <v>9373.303514003348</v>
      </c>
      <c r="M10" s="45">
        <v>5241.7409329210004</v>
      </c>
      <c r="N10" s="45">
        <v>6796.7244578749996</v>
      </c>
      <c r="O10" s="45">
        <v>7991.0904995700002</v>
      </c>
      <c r="P10" s="45">
        <v>14203.675799623999</v>
      </c>
      <c r="Q10" s="45">
        <v>12005.315930971999</v>
      </c>
      <c r="R10" s="45">
        <v>5743.2189674769998</v>
      </c>
      <c r="S10" s="45">
        <v>1627.61245128</v>
      </c>
      <c r="T10" s="45">
        <v>2450.775528875</v>
      </c>
      <c r="U10" s="45">
        <v>2988.6400628983101</v>
      </c>
      <c r="V10" s="45">
        <v>15104.489214094998</v>
      </c>
      <c r="W10" s="45">
        <v>15638.904411649401</v>
      </c>
      <c r="X10" s="45">
        <v>9068.2904193270006</v>
      </c>
      <c r="Y10" s="45">
        <v>11701.9276024233</v>
      </c>
      <c r="Z10" s="45">
        <v>20303.405267379701</v>
      </c>
    </row>
    <row r="11" spans="1:28">
      <c r="B11" s="65" t="s">
        <v>106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8">
      <c r="B12" s="70" t="s">
        <v>105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>
        <v>533.34275255</v>
      </c>
      <c r="N12" s="45">
        <v>19.208986629999998</v>
      </c>
      <c r="O12" s="45">
        <v>872.016975688</v>
      </c>
      <c r="P12" s="45">
        <v>37.011209733000001</v>
      </c>
      <c r="Q12" s="45">
        <v>33.042678168999998</v>
      </c>
      <c r="R12" s="45">
        <v>0</v>
      </c>
      <c r="S12" s="45">
        <v>0</v>
      </c>
      <c r="T12" s="45">
        <v>10.868181958999999</v>
      </c>
      <c r="U12" s="45">
        <v>0</v>
      </c>
      <c r="V12" s="45">
        <v>0</v>
      </c>
      <c r="W12" s="45">
        <v>53.637270646220003</v>
      </c>
      <c r="X12" s="45">
        <v>13635.226874037658</v>
      </c>
      <c r="Y12" s="45">
        <v>168.96001242369999</v>
      </c>
      <c r="Z12" s="45">
        <v>0.26503468299999999</v>
      </c>
    </row>
    <row r="13" spans="1:28">
      <c r="B13" s="65" t="s">
        <v>104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>
        <v>308.24163624778703</v>
      </c>
      <c r="N13" s="45"/>
      <c r="O13" s="45">
        <v>449.44966419188597</v>
      </c>
      <c r="P13" s="45">
        <v>567.72075215831501</v>
      </c>
      <c r="Q13" s="45">
        <v>538.76890430900005</v>
      </c>
      <c r="R13" s="45">
        <v>403.18545263274399</v>
      </c>
      <c r="S13" s="45">
        <v>3430.196546078937</v>
      </c>
      <c r="T13" s="45">
        <v>1079.7822066870201</v>
      </c>
      <c r="U13" s="45">
        <v>3432.86961269841</v>
      </c>
      <c r="V13" s="45">
        <v>1229.03962455847</v>
      </c>
      <c r="W13" s="45">
        <v>856.19622639766703</v>
      </c>
      <c r="X13" s="45">
        <v>1283.6076613922301</v>
      </c>
      <c r="Y13" s="45">
        <v>1748.1624845628601</v>
      </c>
      <c r="Z13" s="45">
        <v>1115.0017985188799</v>
      </c>
    </row>
    <row r="14" spans="1:28">
      <c r="B14" s="70" t="s">
        <v>103</v>
      </c>
      <c r="C14" s="45">
        <v>1070.7677770000007</v>
      </c>
      <c r="D14" s="45">
        <v>172.2284000790014</v>
      </c>
      <c r="E14" s="45">
        <v>5514.6790747089944</v>
      </c>
      <c r="F14" s="45">
        <v>1500.5399353799971</v>
      </c>
      <c r="G14" s="45">
        <v>2108.6754936957618</v>
      </c>
      <c r="H14" s="45">
        <v>1923.0908990280236</v>
      </c>
      <c r="I14" s="45">
        <v>382.25990866444408</v>
      </c>
      <c r="J14" s="45">
        <v>8462.0546204158672</v>
      </c>
      <c r="K14" s="45">
        <v>3488.7821638739215</v>
      </c>
      <c r="L14" s="45">
        <v>2045.2652908017881</v>
      </c>
      <c r="M14" s="45">
        <f>3316.91275605157-308.241636247787</f>
        <v>3008.6711198037829</v>
      </c>
      <c r="N14" s="45">
        <v>1145.3010038457708</v>
      </c>
      <c r="O14" s="45">
        <f>534.282730601479-449.449664191886</f>
        <v>84.833066409593016</v>
      </c>
      <c r="P14" s="45">
        <f>1864.24096574276-567.720752158315</f>
        <v>1296.5202135844449</v>
      </c>
      <c r="Q14" s="45">
        <f>2286.02988577349-538.768904309</f>
        <v>1747.2609814644902</v>
      </c>
      <c r="R14" s="45">
        <f>3108.42511059541-403.185452632744</f>
        <v>2705.2396579626661</v>
      </c>
      <c r="S14" s="45">
        <v>0</v>
      </c>
      <c r="T14" s="45">
        <f>4245.55587422701-1079.78220668702</f>
        <v>3165.7736675399892</v>
      </c>
      <c r="U14" s="45">
        <f>12411.861962555-3432.86961269841</f>
        <v>8978.9923498565895</v>
      </c>
      <c r="V14" s="45">
        <f>3973.66744257045-1229.03962455847</f>
        <v>2744.6278180119798</v>
      </c>
      <c r="W14" s="45">
        <f>2033.84817822897-856.196226397667</f>
        <v>1177.651951831303</v>
      </c>
      <c r="X14" s="45">
        <f>1441.8652484282-1283.60766139223</f>
        <v>158.25758703596989</v>
      </c>
      <c r="Y14" s="45">
        <v>136.59915530175999</v>
      </c>
      <c r="Z14" s="45">
        <v>42.145556343769996</v>
      </c>
    </row>
    <row r="15" spans="1:28">
      <c r="B15" s="66" t="s">
        <v>112</v>
      </c>
      <c r="C15" s="62">
        <f>SUM(C6:C14)</f>
        <v>21357.418204000001</v>
      </c>
      <c r="D15" s="62">
        <f t="shared" ref="D15:Z15" si="0">SUM(D6:D14)</f>
        <v>30159.043845846001</v>
      </c>
      <c r="E15" s="62">
        <f t="shared" si="0"/>
        <v>27451.864734306993</v>
      </c>
      <c r="F15" s="62">
        <f t="shared" si="0"/>
        <v>31404.519979270994</v>
      </c>
      <c r="G15" s="62">
        <f t="shared" si="0"/>
        <v>29573.906967086852</v>
      </c>
      <c r="H15" s="62">
        <f t="shared" si="0"/>
        <v>39676.912904586214</v>
      </c>
      <c r="I15" s="62">
        <f t="shared" si="0"/>
        <v>38970.817333477753</v>
      </c>
      <c r="J15" s="62">
        <f t="shared" si="0"/>
        <v>38658.932641851396</v>
      </c>
      <c r="K15" s="62">
        <f t="shared" si="0"/>
        <v>41559.249473562559</v>
      </c>
      <c r="L15" s="62">
        <f t="shared" si="0"/>
        <v>50694.071872863671</v>
      </c>
      <c r="M15" s="62">
        <f t="shared" si="0"/>
        <v>43926.501938431858</v>
      </c>
      <c r="N15" s="62">
        <f t="shared" si="0"/>
        <v>44235.025368245835</v>
      </c>
      <c r="O15" s="62">
        <f t="shared" si="0"/>
        <v>40469.340784884873</v>
      </c>
      <c r="P15" s="62">
        <f t="shared" si="0"/>
        <v>54883.337102692109</v>
      </c>
      <c r="Q15" s="62">
        <f t="shared" si="0"/>
        <v>56542.394930377486</v>
      </c>
      <c r="R15" s="62">
        <f t="shared" si="0"/>
        <v>59853.456693112508</v>
      </c>
      <c r="S15" s="62">
        <f t="shared" si="0"/>
        <v>59957.140945397041</v>
      </c>
      <c r="T15" s="62">
        <f t="shared" si="0"/>
        <v>63169.972438933568</v>
      </c>
      <c r="U15" s="62">
        <f t="shared" si="0"/>
        <v>68252.521925298031</v>
      </c>
      <c r="V15" s="62">
        <f t="shared" si="0"/>
        <v>62039.820757617897</v>
      </c>
      <c r="W15" s="62">
        <f t="shared" si="0"/>
        <v>99755.980204130305</v>
      </c>
      <c r="X15" s="62">
        <f t="shared" si="0"/>
        <v>97634.099865771102</v>
      </c>
      <c r="Y15" s="62">
        <f t="shared" si="0"/>
        <v>73507.978895032502</v>
      </c>
      <c r="Z15" s="62">
        <f t="shared" si="0"/>
        <v>90748.649938249917</v>
      </c>
      <c r="AB15" s="31"/>
    </row>
    <row r="16" spans="1:28">
      <c r="A16" s="21"/>
      <c r="B16" s="1" t="str">
        <f>+'Ingresos del PGN (Recaudo)'!B18</f>
        <v>*Información a enero de 2024</v>
      </c>
      <c r="R16" s="24"/>
      <c r="X16" s="24"/>
    </row>
    <row r="17" spans="1:26">
      <c r="A17" s="2"/>
      <c r="B17" s="2" t="s">
        <v>32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Z17" s="24"/>
    </row>
    <row r="19" spans="1:26"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</row>
    <row r="20" spans="1:26"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</sheetData>
  <mergeCells count="2">
    <mergeCell ref="B2:Z2"/>
    <mergeCell ref="B3:Z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105" orientation="landscape" verticalDpi="0" r:id="rId1"/>
  <ignoredErrors>
    <ignoredError sqref="C15:Z1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220C-532C-4474-9CC2-6C1D85551611}">
  <dimension ref="A1:AB88"/>
  <sheetViews>
    <sheetView showGridLines="0" workbookViewId="0">
      <pane xSplit="1" ySplit="4" topLeftCell="T56" activePane="bottomRight" state="frozen"/>
      <selection activeCell="AA11" sqref="AA11"/>
      <selection pane="topRight" activeCell="AA11" sqref="AA11"/>
      <selection pane="bottomLeft" activeCell="AA11" sqref="AA11"/>
      <selection pane="bottomRight" activeCell="AA82" sqref="AA82"/>
    </sheetView>
  </sheetViews>
  <sheetFormatPr baseColWidth="10" defaultColWidth="11.42578125" defaultRowHeight="11.25"/>
  <cols>
    <col min="1" max="1" width="106.140625" style="5" bestFit="1" customWidth="1"/>
    <col min="2" max="2" width="8.140625" style="5" bestFit="1" customWidth="1"/>
    <col min="3" max="3" width="8.85546875" style="5" bestFit="1" customWidth="1"/>
    <col min="4" max="4" width="8" style="5" bestFit="1" customWidth="1"/>
    <col min="5" max="5" width="8.140625" style="5" bestFit="1" customWidth="1"/>
    <col min="6" max="6" width="8.85546875" style="5" bestFit="1" customWidth="1"/>
    <col min="7" max="7" width="8.140625" style="5" bestFit="1" customWidth="1"/>
    <col min="8" max="9" width="8.85546875" style="5" bestFit="1" customWidth="1"/>
    <col min="10" max="10" width="8" style="5" bestFit="1" customWidth="1"/>
    <col min="11" max="15" width="8.85546875" style="5" bestFit="1" customWidth="1"/>
    <col min="16" max="17" width="9.7109375" style="5" bestFit="1" customWidth="1"/>
    <col min="18" max="21" width="8.85546875" style="5" bestFit="1" customWidth="1"/>
    <col min="22" max="23" width="9.7109375" style="5" bestFit="1" customWidth="1"/>
    <col min="24" max="24" width="8.7109375" style="5" bestFit="1" customWidth="1"/>
    <col min="25" max="25" width="13.7109375" style="5" bestFit="1" customWidth="1"/>
    <col min="26" max="27" width="11.42578125" style="5"/>
    <col min="28" max="28" width="17.28515625" style="5" bestFit="1" customWidth="1"/>
    <col min="29" max="16384" width="11.42578125" style="5"/>
  </cols>
  <sheetData>
    <row r="1" spans="1:26" ht="15">
      <c r="A1" s="91" t="s">
        <v>141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</row>
    <row r="2" spans="1:26" ht="15">
      <c r="A2" s="93" t="s">
        <v>21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 spans="1:26">
      <c r="B3" s="20"/>
    </row>
    <row r="4" spans="1:26" ht="12" thickBot="1">
      <c r="A4" s="64" t="s">
        <v>142</v>
      </c>
      <c r="B4" s="48">
        <v>2000</v>
      </c>
      <c r="C4" s="38">
        <v>2001</v>
      </c>
      <c r="D4" s="38">
        <v>2002</v>
      </c>
      <c r="E4" s="38">
        <v>2003</v>
      </c>
      <c r="F4" s="38">
        <v>2004</v>
      </c>
      <c r="G4" s="38">
        <v>2005</v>
      </c>
      <c r="H4" s="38">
        <v>2006</v>
      </c>
      <c r="I4" s="38">
        <v>2007</v>
      </c>
      <c r="J4" s="38">
        <v>2008</v>
      </c>
      <c r="K4" s="38">
        <v>2009</v>
      </c>
      <c r="L4" s="38">
        <v>2010</v>
      </c>
      <c r="M4" s="38">
        <v>2011</v>
      </c>
      <c r="N4" s="38">
        <v>2012</v>
      </c>
      <c r="O4" s="38">
        <v>2013</v>
      </c>
      <c r="P4" s="38">
        <v>2014</v>
      </c>
      <c r="Q4" s="38">
        <v>2015</v>
      </c>
      <c r="R4" s="38">
        <v>2016</v>
      </c>
      <c r="S4" s="38">
        <v>2017</v>
      </c>
      <c r="T4" s="38">
        <v>2018</v>
      </c>
      <c r="U4" s="38">
        <v>2019</v>
      </c>
      <c r="V4" s="38">
        <v>2020</v>
      </c>
      <c r="W4" s="38">
        <v>2021</v>
      </c>
      <c r="X4" s="38">
        <v>2022</v>
      </c>
      <c r="Y4" s="38" t="s">
        <v>124</v>
      </c>
    </row>
    <row r="5" spans="1:26">
      <c r="A5" s="65" t="s">
        <v>116</v>
      </c>
      <c r="B5" s="47"/>
      <c r="C5" s="47"/>
      <c r="D5" s="51">
        <v>320.50038447499998</v>
      </c>
      <c r="E5" s="51">
        <v>691.26480950099995</v>
      </c>
      <c r="F5" s="51">
        <v>442.73717294099998</v>
      </c>
      <c r="G5" s="51">
        <v>0</v>
      </c>
      <c r="H5" s="51">
        <v>594.07684038299999</v>
      </c>
      <c r="I5" s="51">
        <v>675.27260928600003</v>
      </c>
      <c r="J5" s="51">
        <v>773.66757748800001</v>
      </c>
      <c r="K5" s="51">
        <v>898.21583780399999</v>
      </c>
      <c r="L5" s="51">
        <v>1190.493641428</v>
      </c>
      <c r="M5" s="51">
        <v>1019.219720776</v>
      </c>
      <c r="N5" s="51">
        <v>1079.7347257230001</v>
      </c>
      <c r="O5" s="51">
        <v>1211.634842055</v>
      </c>
      <c r="P5" s="51">
        <v>1981.3981364270001</v>
      </c>
      <c r="Q5" s="51">
        <v>1404.5336532900001</v>
      </c>
      <c r="R5" s="51">
        <v>1615.8928248252701</v>
      </c>
      <c r="S5" s="51">
        <v>1732.74253794881</v>
      </c>
      <c r="T5" s="51">
        <v>1972.29327288133</v>
      </c>
      <c r="U5" s="51">
        <v>2209.5285298193871</v>
      </c>
      <c r="V5" s="51">
        <v>2170.3034004022902</v>
      </c>
      <c r="W5" s="51">
        <v>2280.98440510512</v>
      </c>
      <c r="X5" s="51">
        <v>1995.05366088408</v>
      </c>
      <c r="Y5" s="47">
        <v>2473.0706017443299</v>
      </c>
      <c r="Z5" s="5">
        <v>1000000000</v>
      </c>
    </row>
    <row r="6" spans="1:26">
      <c r="A6" s="65" t="s">
        <v>117</v>
      </c>
      <c r="B6" s="47"/>
      <c r="C6" s="47"/>
      <c r="D6" s="51">
        <v>0</v>
      </c>
      <c r="E6" s="51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13.981202533999999</v>
      </c>
      <c r="P6" s="51">
        <v>13.184608243</v>
      </c>
      <c r="Q6" s="51">
        <v>18.473431403999999</v>
      </c>
      <c r="R6" s="51">
        <v>17.437888911999998</v>
      </c>
      <c r="S6" s="51">
        <v>22.210247509999999</v>
      </c>
      <c r="T6" s="51">
        <v>19.246121172999999</v>
      </c>
      <c r="U6" s="51">
        <v>28.079215242069999</v>
      </c>
      <c r="V6" s="51">
        <v>6.7683351206299998</v>
      </c>
      <c r="W6" s="51">
        <v>5.8753527050000001</v>
      </c>
      <c r="X6" s="51">
        <v>44.279767425999999</v>
      </c>
      <c r="Y6" s="47">
        <v>83.276515468390002</v>
      </c>
    </row>
    <row r="7" spans="1:26">
      <c r="A7" s="76" t="s">
        <v>140</v>
      </c>
      <c r="B7" s="62">
        <f>SUM(B5:B6)</f>
        <v>0</v>
      </c>
      <c r="C7" s="62">
        <f t="shared" ref="C7:Y7" si="0">SUM(C5:C6)</f>
        <v>0</v>
      </c>
      <c r="D7" s="62">
        <f t="shared" si="0"/>
        <v>320.50038447499998</v>
      </c>
      <c r="E7" s="62">
        <f t="shared" si="0"/>
        <v>691.26480950099995</v>
      </c>
      <c r="F7" s="62">
        <f t="shared" si="0"/>
        <v>442.73717294099998</v>
      </c>
      <c r="G7" s="62">
        <f t="shared" si="0"/>
        <v>0</v>
      </c>
      <c r="H7" s="62">
        <f t="shared" si="0"/>
        <v>594.07684038299999</v>
      </c>
      <c r="I7" s="62">
        <f t="shared" si="0"/>
        <v>675.27260928600003</v>
      </c>
      <c r="J7" s="62">
        <f t="shared" si="0"/>
        <v>773.66757748800001</v>
      </c>
      <c r="K7" s="62">
        <f t="shared" si="0"/>
        <v>898.21583780399999</v>
      </c>
      <c r="L7" s="62">
        <f t="shared" si="0"/>
        <v>1190.493641428</v>
      </c>
      <c r="M7" s="62">
        <f t="shared" si="0"/>
        <v>1019.219720776</v>
      </c>
      <c r="N7" s="62">
        <f t="shared" si="0"/>
        <v>1079.7347257230001</v>
      </c>
      <c r="O7" s="62">
        <f t="shared" si="0"/>
        <v>1225.616044589</v>
      </c>
      <c r="P7" s="62">
        <f t="shared" si="0"/>
        <v>1994.58274467</v>
      </c>
      <c r="Q7" s="62">
        <f t="shared" si="0"/>
        <v>1423.007084694</v>
      </c>
      <c r="R7" s="62">
        <f t="shared" si="0"/>
        <v>1633.3307137372701</v>
      </c>
      <c r="S7" s="62">
        <f t="shared" si="0"/>
        <v>1754.95278545881</v>
      </c>
      <c r="T7" s="62">
        <f t="shared" si="0"/>
        <v>1991.5393940543299</v>
      </c>
      <c r="U7" s="62">
        <f t="shared" si="0"/>
        <v>2237.6077450614571</v>
      </c>
      <c r="V7" s="62">
        <f t="shared" si="0"/>
        <v>2177.0717355229203</v>
      </c>
      <c r="W7" s="62">
        <f t="shared" si="0"/>
        <v>2286.8597578101198</v>
      </c>
      <c r="X7" s="62">
        <f t="shared" si="0"/>
        <v>2039.3334283100801</v>
      </c>
      <c r="Y7" s="62">
        <f t="shared" si="0"/>
        <v>2556.3471172127197</v>
      </c>
    </row>
    <row r="8" spans="1:26">
      <c r="A8" s="65" t="s">
        <v>130</v>
      </c>
      <c r="B8" s="68">
        <v>34.176423378000003</v>
      </c>
      <c r="C8" s="51">
        <v>50.692746153999998</v>
      </c>
      <c r="D8" s="51">
        <v>68.031555931</v>
      </c>
      <c r="E8" s="51">
        <v>127.268015303</v>
      </c>
      <c r="F8" s="51">
        <v>158.133790527</v>
      </c>
      <c r="G8" s="51">
        <v>57.877102825999998</v>
      </c>
      <c r="H8" s="51">
        <v>191.59002106789001</v>
      </c>
      <c r="I8" s="51">
        <v>182.41787029830999</v>
      </c>
      <c r="J8" s="51">
        <v>197.77866862485001</v>
      </c>
      <c r="K8" s="51">
        <v>224.99680818334997</v>
      </c>
      <c r="L8" s="51">
        <v>116.69893010200001</v>
      </c>
      <c r="M8" s="51">
        <v>294.79733227694999</v>
      </c>
      <c r="N8" s="51">
        <v>343.57329612754</v>
      </c>
      <c r="O8" s="51">
        <v>62.874468321510001</v>
      </c>
      <c r="P8" s="51">
        <v>314.19937563000002</v>
      </c>
      <c r="Q8" s="51">
        <v>163.86321165800001</v>
      </c>
      <c r="R8" s="51">
        <v>214.86131310100001</v>
      </c>
      <c r="S8" s="51">
        <v>122.38634986789999</v>
      </c>
      <c r="T8" s="51">
        <v>156.42145596208999</v>
      </c>
      <c r="U8" s="51">
        <v>115.551489774</v>
      </c>
      <c r="V8" s="51">
        <v>218.91345690599999</v>
      </c>
      <c r="W8" s="51">
        <v>205.239737878</v>
      </c>
      <c r="X8" s="51">
        <v>266.541276154</v>
      </c>
      <c r="Y8" s="51">
        <v>64.165384193999998</v>
      </c>
    </row>
    <row r="9" spans="1:26">
      <c r="A9" s="65" t="s">
        <v>101</v>
      </c>
      <c r="B9" s="68">
        <v>0.52189076000000001</v>
      </c>
      <c r="C9" s="51">
        <v>3.3519884420000001</v>
      </c>
      <c r="D9" s="51">
        <v>4.1036428090000001</v>
      </c>
      <c r="E9" s="51">
        <v>3.6910805249999998</v>
      </c>
      <c r="F9" s="51">
        <v>4.2841177540000004</v>
      </c>
      <c r="G9" s="51">
        <v>4.6803391679999997</v>
      </c>
      <c r="H9" s="51">
        <v>134.584338016</v>
      </c>
      <c r="I9" s="51">
        <v>12.695435999000001</v>
      </c>
      <c r="J9" s="51">
        <v>143.59439192900001</v>
      </c>
      <c r="K9" s="51">
        <v>67.444508092999996</v>
      </c>
      <c r="L9" s="51">
        <v>18.427600726000001</v>
      </c>
      <c r="M9" s="51">
        <v>33.727729433140624</v>
      </c>
      <c r="N9" s="51">
        <v>182.80187130779998</v>
      </c>
      <c r="O9" s="51">
        <v>32.152129305000003</v>
      </c>
      <c r="P9" s="51">
        <v>15.266772421000001</v>
      </c>
      <c r="Q9" s="51">
        <v>29.3318656904394</v>
      </c>
      <c r="R9" s="51">
        <v>34.979241504999997</v>
      </c>
      <c r="S9" s="51">
        <v>35.463816999999999</v>
      </c>
      <c r="T9" s="51">
        <v>26.03893553947</v>
      </c>
      <c r="U9" s="51">
        <v>11.149039167280002</v>
      </c>
      <c r="V9" s="51">
        <v>32.825360882459997</v>
      </c>
      <c r="W9" s="51">
        <v>46.872344470889999</v>
      </c>
      <c r="X9" s="51">
        <v>36.520040973999997</v>
      </c>
      <c r="Y9" s="51">
        <v>59.033231741999998</v>
      </c>
    </row>
    <row r="10" spans="1:26">
      <c r="A10" s="65" t="s">
        <v>131</v>
      </c>
      <c r="B10" s="68">
        <v>0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</row>
    <row r="11" spans="1:26">
      <c r="A11" s="65" t="s">
        <v>100</v>
      </c>
      <c r="B11" s="68">
        <v>14.352054827</v>
      </c>
      <c r="C11" s="51">
        <v>15.448068603999999</v>
      </c>
      <c r="D11" s="51">
        <v>17.903945829000001</v>
      </c>
      <c r="E11" s="51">
        <v>23.197492202999999</v>
      </c>
      <c r="F11" s="51">
        <v>26.776555604999999</v>
      </c>
      <c r="G11" s="51">
        <v>27.192564060999999</v>
      </c>
      <c r="H11" s="51">
        <v>23.839140464</v>
      </c>
      <c r="I11" s="51">
        <v>24.643564572999999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</row>
    <row r="12" spans="1:26">
      <c r="A12" s="65" t="s">
        <v>99</v>
      </c>
      <c r="B12" s="68">
        <v>4.5973265750000003</v>
      </c>
      <c r="C12" s="51">
        <v>5.7954648679999998</v>
      </c>
      <c r="D12" s="51">
        <v>6.532578269</v>
      </c>
      <c r="E12" s="51">
        <v>6.8995734510000002</v>
      </c>
      <c r="F12" s="51">
        <v>9.8273281812999986</v>
      </c>
      <c r="G12" s="51">
        <v>12.369116272999999</v>
      </c>
      <c r="H12" s="51">
        <v>11.80513225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</row>
    <row r="13" spans="1:26">
      <c r="A13" s="65" t="s">
        <v>132</v>
      </c>
      <c r="B13" s="68">
        <v>7.7645490910000001</v>
      </c>
      <c r="C13" s="51">
        <v>10.800678227000001</v>
      </c>
      <c r="D13" s="51">
        <v>8.2990745940000004</v>
      </c>
      <c r="E13" s="51">
        <v>1.8627011250000001</v>
      </c>
      <c r="F13" s="51">
        <v>2.92311034</v>
      </c>
      <c r="G13" s="51">
        <v>5.5229275900000001</v>
      </c>
      <c r="H13" s="51">
        <v>7.0469670029999998</v>
      </c>
      <c r="I13" s="51">
        <v>2.4875109430000002</v>
      </c>
      <c r="J13" s="51">
        <v>1.494245807</v>
      </c>
      <c r="K13" s="51">
        <v>3.3838997420000001</v>
      </c>
      <c r="L13" s="51">
        <v>3.5390315569999999</v>
      </c>
      <c r="M13" s="51">
        <v>3.6732896460000002</v>
      </c>
      <c r="N13" s="51">
        <v>32.675760445389997</v>
      </c>
      <c r="O13" s="51">
        <v>5.3915027896899996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</row>
    <row r="14" spans="1:26">
      <c r="A14" s="65" t="s">
        <v>97</v>
      </c>
      <c r="B14" s="68">
        <v>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1318.129259345</v>
      </c>
      <c r="Y14" s="52">
        <v>0</v>
      </c>
    </row>
    <row r="15" spans="1:26">
      <c r="A15" s="65" t="s">
        <v>96</v>
      </c>
      <c r="B15" s="68">
        <v>81.800743581000006</v>
      </c>
      <c r="C15" s="51">
        <v>109.902225716</v>
      </c>
      <c r="D15" s="51">
        <v>70.713705062000002</v>
      </c>
      <c r="E15" s="51">
        <v>68.012701323000002</v>
      </c>
      <c r="F15" s="51">
        <v>78.646710240999994</v>
      </c>
      <c r="G15" s="51">
        <v>168.190335492</v>
      </c>
      <c r="H15" s="51">
        <v>169.45045891999999</v>
      </c>
      <c r="I15" s="51">
        <v>173.005864175</v>
      </c>
      <c r="J15" s="51">
        <v>198.72195062899999</v>
      </c>
      <c r="K15" s="51">
        <v>325.89209873900001</v>
      </c>
      <c r="L15" s="51">
        <v>256.69024271500001</v>
      </c>
      <c r="M15" s="51">
        <v>226.237378753</v>
      </c>
      <c r="N15" s="51">
        <v>354.09441378192997</v>
      </c>
      <c r="O15" s="51">
        <v>343.79349474624001</v>
      </c>
      <c r="P15" s="51">
        <v>379.33557217700002</v>
      </c>
      <c r="Q15" s="51">
        <v>450.51715147379997</v>
      </c>
      <c r="R15" s="51">
        <v>345.95715201500002</v>
      </c>
      <c r="S15" s="51">
        <v>404.76041967821999</v>
      </c>
      <c r="T15" s="51">
        <v>649.20105063268011</v>
      </c>
      <c r="U15" s="51">
        <v>702.43848729825004</v>
      </c>
      <c r="V15" s="51">
        <v>687.90061753656005</v>
      </c>
      <c r="W15" s="51">
        <v>1402.0087966679901</v>
      </c>
      <c r="X15" s="51">
        <v>7.7774803027199999</v>
      </c>
      <c r="Y15" s="51">
        <v>1172.5346424505001</v>
      </c>
    </row>
    <row r="16" spans="1:26">
      <c r="A16" s="65" t="s">
        <v>95</v>
      </c>
      <c r="B16" s="68">
        <v>30.507747792</v>
      </c>
      <c r="C16" s="51">
        <v>46.437587585999999</v>
      </c>
      <c r="D16" s="51">
        <v>46.353726840999997</v>
      </c>
      <c r="E16" s="51">
        <v>45.444333729</v>
      </c>
      <c r="F16" s="51">
        <v>58.937282033000002</v>
      </c>
      <c r="G16" s="51">
        <v>66.082399276999993</v>
      </c>
      <c r="H16" s="51">
        <v>70.598223017999999</v>
      </c>
      <c r="I16" s="51">
        <v>90.182071273999995</v>
      </c>
      <c r="J16" s="51">
        <v>45.001718433999997</v>
      </c>
      <c r="K16" s="51">
        <v>65.345332751000001</v>
      </c>
      <c r="L16" s="51">
        <v>53.067793156</v>
      </c>
      <c r="M16" s="51">
        <v>71.92641487777</v>
      </c>
      <c r="N16" s="51">
        <v>112.63751255685001</v>
      </c>
      <c r="O16" s="51">
        <v>94.085142342039987</v>
      </c>
      <c r="P16" s="51">
        <v>74.981298510130003</v>
      </c>
      <c r="Q16" s="51">
        <v>43.089117543</v>
      </c>
      <c r="R16" s="51">
        <v>40.56495954503</v>
      </c>
      <c r="S16" s="51">
        <v>26.79830465969</v>
      </c>
      <c r="T16" s="51">
        <v>2.6480904770000002</v>
      </c>
      <c r="U16" s="51">
        <v>8.933491471</v>
      </c>
      <c r="V16" s="51">
        <v>5.3320526490000004</v>
      </c>
      <c r="W16" s="51">
        <v>8.8675178040000002</v>
      </c>
      <c r="X16" s="51">
        <v>27.910208535999999</v>
      </c>
      <c r="Y16" s="51">
        <v>5.4874626155000001</v>
      </c>
    </row>
    <row r="17" spans="1:25">
      <c r="A17" s="65" t="s">
        <v>94</v>
      </c>
      <c r="B17" s="68">
        <v>5.6923400930000003</v>
      </c>
      <c r="C17" s="51">
        <v>7.5627893039999998</v>
      </c>
      <c r="D17" s="51">
        <v>7.9536340790000004</v>
      </c>
      <c r="E17" s="51">
        <v>8.9906064610000005</v>
      </c>
      <c r="F17" s="51">
        <v>7.6204451029999998</v>
      </c>
      <c r="G17" s="51">
        <v>10.941744578</v>
      </c>
      <c r="H17" s="51">
        <v>0</v>
      </c>
      <c r="I17" s="51">
        <v>13.91612776</v>
      </c>
      <c r="J17" s="51">
        <v>15.423930330999999</v>
      </c>
      <c r="K17" s="51">
        <v>11.897911681</v>
      </c>
      <c r="L17" s="51">
        <v>8.0060880250000004</v>
      </c>
      <c r="M17" s="51">
        <v>8.1266862450000001</v>
      </c>
      <c r="N17" s="51">
        <v>9.462010728260001</v>
      </c>
      <c r="O17" s="51">
        <v>12.47648220698</v>
      </c>
      <c r="P17" s="51">
        <v>13.28848381916</v>
      </c>
      <c r="Q17" s="51">
        <v>12.08293543511</v>
      </c>
      <c r="R17" s="51">
        <v>16.522383073</v>
      </c>
      <c r="S17" s="51">
        <v>17.123538630790001</v>
      </c>
      <c r="T17" s="51">
        <v>25.972640262349998</v>
      </c>
      <c r="U17" s="51">
        <v>30.81181929621</v>
      </c>
      <c r="V17" s="51">
        <v>29.228977433880001</v>
      </c>
      <c r="W17" s="51">
        <v>24.188216637419998</v>
      </c>
      <c r="X17" s="51">
        <v>480.70382400901002</v>
      </c>
      <c r="Y17" s="51">
        <v>27.41418804125</v>
      </c>
    </row>
    <row r="18" spans="1:25">
      <c r="A18" s="65" t="s">
        <v>93</v>
      </c>
      <c r="B18" s="68">
        <v>114.998201542</v>
      </c>
      <c r="C18" s="51">
        <v>116.96831149</v>
      </c>
      <c r="D18" s="51">
        <v>138.73138900500001</v>
      </c>
      <c r="E18" s="51">
        <v>137.34793069200001</v>
      </c>
      <c r="F18" s="51">
        <v>173.96261068800001</v>
      </c>
      <c r="G18" s="51">
        <v>161.254392145</v>
      </c>
      <c r="H18" s="51">
        <v>152.43910900099999</v>
      </c>
      <c r="I18" s="51">
        <v>176.88090636000001</v>
      </c>
      <c r="J18" s="51">
        <v>189.58877158600001</v>
      </c>
      <c r="K18" s="51">
        <v>201.42844747999999</v>
      </c>
      <c r="L18" s="51">
        <v>194.53186710200001</v>
      </c>
      <c r="M18" s="51">
        <v>235.54279903572001</v>
      </c>
      <c r="N18" s="51">
        <v>264.26656117674997</v>
      </c>
      <c r="O18" s="51">
        <v>322.68466715421999</v>
      </c>
      <c r="P18" s="51">
        <v>326.14171312324999</v>
      </c>
      <c r="Q18" s="51">
        <v>329.63342793128999</v>
      </c>
      <c r="R18" s="51">
        <v>364.71479435342997</v>
      </c>
      <c r="S18" s="51">
        <v>353.04484431561997</v>
      </c>
      <c r="T18" s="51">
        <v>440.06710842417999</v>
      </c>
      <c r="U18" s="51">
        <v>445.51819102043999</v>
      </c>
      <c r="V18" s="51">
        <v>395.14343019136999</v>
      </c>
      <c r="W18" s="51">
        <v>424.85437374267997</v>
      </c>
      <c r="X18" s="51">
        <v>1847.7337187604298</v>
      </c>
      <c r="Y18" s="51">
        <v>496.75942703874</v>
      </c>
    </row>
    <row r="19" spans="1:25">
      <c r="A19" s="65" t="s">
        <v>92</v>
      </c>
      <c r="B19" s="68">
        <v>66.022957714</v>
      </c>
      <c r="C19" s="51">
        <v>74.931548351000004</v>
      </c>
      <c r="D19" s="51">
        <v>71.737390241</v>
      </c>
      <c r="E19" s="51">
        <v>87.986857028000003</v>
      </c>
      <c r="F19" s="51">
        <v>79.618646401000007</v>
      </c>
      <c r="G19" s="51">
        <v>91.032220391999999</v>
      </c>
      <c r="H19" s="51">
        <v>105.355386153</v>
      </c>
      <c r="I19" s="51">
        <v>132.274788048</v>
      </c>
      <c r="J19" s="51">
        <v>113.23766936299999</v>
      </c>
      <c r="K19" s="51">
        <v>135.02076640799999</v>
      </c>
      <c r="L19" s="51">
        <v>146.516243328</v>
      </c>
      <c r="M19" s="51">
        <v>200.3213739425</v>
      </c>
      <c r="N19" s="51">
        <v>200.03114763743</v>
      </c>
      <c r="O19" s="51">
        <v>197.79971344823002</v>
      </c>
      <c r="P19" s="51">
        <v>203.43747464110999</v>
      </c>
      <c r="Q19" s="51">
        <v>208.14392503201998</v>
      </c>
      <c r="R19" s="51">
        <v>202.26842174482999</v>
      </c>
      <c r="S19" s="51">
        <v>196.77216225687999</v>
      </c>
      <c r="T19" s="51">
        <v>209.49653866639002</v>
      </c>
      <c r="U19" s="51">
        <v>201.21737653773999</v>
      </c>
      <c r="V19" s="51">
        <v>159.94050124151002</v>
      </c>
      <c r="W19" s="51">
        <v>246.43203036218</v>
      </c>
      <c r="X19" s="51">
        <v>1.903727065</v>
      </c>
      <c r="Y19" s="51">
        <v>237.86276820389</v>
      </c>
    </row>
    <row r="20" spans="1:25">
      <c r="A20" s="65" t="s">
        <v>91</v>
      </c>
      <c r="B20" s="68">
        <v>1.2253757000000001E-2</v>
      </c>
      <c r="C20" s="51">
        <v>5.5169668999999998E-2</v>
      </c>
      <c r="D20" s="51">
        <v>0.08</v>
      </c>
      <c r="E20" s="51">
        <v>0</v>
      </c>
      <c r="F20" s="51">
        <v>0</v>
      </c>
      <c r="G20" s="51">
        <v>2.5290590000000002E-2</v>
      </c>
      <c r="H20" s="51">
        <v>0</v>
      </c>
      <c r="I20" s="51">
        <v>1.109966953</v>
      </c>
      <c r="J20" s="51">
        <v>1.5075732319999999</v>
      </c>
      <c r="K20" s="51">
        <v>3.3074449999999998E-2</v>
      </c>
      <c r="L20" s="51">
        <v>0.21619813199999999</v>
      </c>
      <c r="M20" s="51">
        <v>6.1710990000000002E-3</v>
      </c>
      <c r="N20" s="51">
        <v>0.105311453</v>
      </c>
      <c r="O20" s="51">
        <v>0.1085621459</v>
      </c>
      <c r="P20" s="51">
        <v>0</v>
      </c>
      <c r="Q20" s="51">
        <v>0.13539662</v>
      </c>
      <c r="R20" s="51">
        <v>0.12030914099999999</v>
      </c>
      <c r="S20" s="51">
        <v>210.41014381865</v>
      </c>
      <c r="T20" s="51">
        <v>0.67695696046000009</v>
      </c>
      <c r="U20" s="51">
        <v>4.08838507805</v>
      </c>
      <c r="V20" s="51">
        <v>1.9404930013299999</v>
      </c>
      <c r="W20" s="51">
        <v>1.3783632000000001E-2</v>
      </c>
      <c r="X20" s="51">
        <v>0</v>
      </c>
      <c r="Y20" s="51">
        <v>0.54908486999999995</v>
      </c>
    </row>
    <row r="21" spans="1:25">
      <c r="A21" s="65" t="s">
        <v>90</v>
      </c>
      <c r="B21" s="68">
        <v>690.34709653000004</v>
      </c>
      <c r="C21" s="51">
        <v>533.62037330800001</v>
      </c>
      <c r="D21" s="51">
        <v>791.38439717429003</v>
      </c>
      <c r="E21" s="51">
        <v>883.89993623700002</v>
      </c>
      <c r="F21" s="51">
        <v>529.99368938099997</v>
      </c>
      <c r="G21" s="51">
        <v>336.65093587899997</v>
      </c>
      <c r="H21" s="51">
        <v>430.12823636899998</v>
      </c>
      <c r="I21" s="51">
        <v>397.92859575300002</v>
      </c>
      <c r="J21" s="51">
        <v>561.30515426299996</v>
      </c>
      <c r="K21" s="51">
        <v>568.41656426036002</v>
      </c>
      <c r="L21" s="51">
        <v>1568.7247893245301</v>
      </c>
      <c r="M21" s="51">
        <v>1112.55146683</v>
      </c>
      <c r="N21" s="51">
        <v>1600.55278172984</v>
      </c>
      <c r="O21" s="51">
        <v>847.04190298933008</v>
      </c>
      <c r="P21" s="51">
        <v>596.48073780799996</v>
      </c>
      <c r="Q21" s="51">
        <v>44.098454950559997</v>
      </c>
      <c r="R21" s="51">
        <v>5.8819440386899995</v>
      </c>
      <c r="S21" s="51">
        <v>30.453705036463401</v>
      </c>
      <c r="T21" s="51">
        <v>7.7706386378900003</v>
      </c>
      <c r="U21" s="51">
        <v>0</v>
      </c>
      <c r="V21" s="51">
        <v>0</v>
      </c>
      <c r="W21" s="51">
        <v>0</v>
      </c>
      <c r="X21" s="51">
        <v>399.74421007699999</v>
      </c>
      <c r="Y21" s="51">
        <v>0</v>
      </c>
    </row>
    <row r="22" spans="1:25">
      <c r="A22" s="65" t="s">
        <v>89</v>
      </c>
      <c r="B22" s="68">
        <v>54.456151349999999</v>
      </c>
      <c r="C22" s="51">
        <v>69.835434579999998</v>
      </c>
      <c r="D22" s="51">
        <v>66.468885287999996</v>
      </c>
      <c r="E22" s="51">
        <v>74.747435854000003</v>
      </c>
      <c r="F22" s="51">
        <v>98.124140788000005</v>
      </c>
      <c r="G22" s="51">
        <v>107.006109837</v>
      </c>
      <c r="H22" s="51">
        <v>133.705752047</v>
      </c>
      <c r="I22" s="51">
        <v>163.80252932400001</v>
      </c>
      <c r="J22" s="51">
        <v>148.12885711600001</v>
      </c>
      <c r="K22" s="51">
        <v>168.776119319</v>
      </c>
      <c r="L22" s="51">
        <v>163.39953147899999</v>
      </c>
      <c r="M22" s="51">
        <v>171.79840939626001</v>
      </c>
      <c r="N22" s="51">
        <v>182.80585401335998</v>
      </c>
      <c r="O22" s="51">
        <v>204.82408572908</v>
      </c>
      <c r="P22" s="51">
        <v>218.60851675832998</v>
      </c>
      <c r="Q22" s="51">
        <v>236.68092854909997</v>
      </c>
      <c r="R22" s="51">
        <v>299.63722791415</v>
      </c>
      <c r="S22" s="51">
        <v>301.66269558846994</v>
      </c>
      <c r="T22" s="51">
        <v>317.31029033672996</v>
      </c>
      <c r="U22" s="51">
        <v>325.71932109890002</v>
      </c>
      <c r="V22" s="51">
        <v>347.63389593304998</v>
      </c>
      <c r="W22" s="51">
        <v>362.82608734540997</v>
      </c>
      <c r="X22" s="51">
        <v>0</v>
      </c>
      <c r="Y22" s="51">
        <v>455.22510235394998</v>
      </c>
    </row>
    <row r="23" spans="1:25">
      <c r="A23" s="65" t="s">
        <v>88</v>
      </c>
      <c r="B23" s="68">
        <v>0.78893200799999996</v>
      </c>
      <c r="C23" s="51">
        <v>1.286165671</v>
      </c>
      <c r="D23" s="51">
        <v>1.6560176040000001</v>
      </c>
      <c r="E23" s="51">
        <v>1.9327483700000001</v>
      </c>
      <c r="F23" s="51">
        <v>0.153890113</v>
      </c>
      <c r="G23" s="51">
        <v>0</v>
      </c>
      <c r="H23" s="51">
        <v>0</v>
      </c>
      <c r="I23" s="51">
        <v>2.8865359999999999E-3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2">
        <v>2512.6240000819998</v>
      </c>
      <c r="Y23" s="52"/>
    </row>
    <row r="24" spans="1:25">
      <c r="A24" s="65" t="s">
        <v>87</v>
      </c>
      <c r="B24" s="68">
        <v>1174.2661233490001</v>
      </c>
      <c r="C24" s="51">
        <v>256.74394220599999</v>
      </c>
      <c r="D24" s="51">
        <v>569.20985447800001</v>
      </c>
      <c r="E24" s="51">
        <v>1115.17861900293</v>
      </c>
      <c r="F24" s="51">
        <v>1269.01023340592</v>
      </c>
      <c r="G24" s="51">
        <v>1163.8487767209999</v>
      </c>
      <c r="H24" s="51">
        <v>1284.774425008</v>
      </c>
      <c r="I24" s="51">
        <v>1838.2655584669999</v>
      </c>
      <c r="J24" s="51">
        <v>553.82288423299997</v>
      </c>
      <c r="K24" s="51">
        <v>379.56218673500001</v>
      </c>
      <c r="L24" s="51">
        <v>874.71908898937988</v>
      </c>
      <c r="M24" s="51">
        <v>2042.8507913027699</v>
      </c>
      <c r="N24" s="51">
        <v>1755.3011068015801</v>
      </c>
      <c r="O24" s="51">
        <v>1839.2262984962599</v>
      </c>
      <c r="P24" s="51">
        <v>1211.3481239484199</v>
      </c>
      <c r="Q24" s="51">
        <v>1358.34214153628</v>
      </c>
      <c r="R24" s="51">
        <v>1453.26844487163</v>
      </c>
      <c r="S24" s="51">
        <v>904.82506759</v>
      </c>
      <c r="T24" s="51">
        <v>1610.4227724994601</v>
      </c>
      <c r="U24" s="51">
        <v>1924.95066267117</v>
      </c>
      <c r="V24" s="51">
        <v>1920.5067341378001</v>
      </c>
      <c r="W24" s="51">
        <v>2118.75902688424</v>
      </c>
      <c r="X24" s="51">
        <v>1972.6055640611798</v>
      </c>
      <c r="Y24" s="51">
        <v>2222.2119305431602</v>
      </c>
    </row>
    <row r="25" spans="1:25">
      <c r="A25" s="65" t="s">
        <v>86</v>
      </c>
      <c r="B25" s="68">
        <v>188.08738784400001</v>
      </c>
      <c r="C25" s="51">
        <v>242.50830592099999</v>
      </c>
      <c r="D25" s="51">
        <v>283.91621953100002</v>
      </c>
      <c r="E25" s="51">
        <v>407.14454919747999</v>
      </c>
      <c r="F25" s="51">
        <v>409.88351951200002</v>
      </c>
      <c r="G25" s="51">
        <v>374.242537621</v>
      </c>
      <c r="H25" s="51">
        <v>263.582745854</v>
      </c>
      <c r="I25" s="51">
        <v>294.599815885</v>
      </c>
      <c r="J25" s="51">
        <v>324.76625779</v>
      </c>
      <c r="K25" s="51">
        <v>357.39108089000001</v>
      </c>
      <c r="L25" s="51">
        <v>361.61306730699999</v>
      </c>
      <c r="M25" s="51">
        <v>786.25205213293009</v>
      </c>
      <c r="N25" s="51">
        <v>451.05599081605999</v>
      </c>
      <c r="O25" s="51">
        <v>1492.2262464963701</v>
      </c>
      <c r="P25" s="51">
        <v>1061.61557352</v>
      </c>
      <c r="Q25" s="51">
        <v>929.66908437286997</v>
      </c>
      <c r="R25" s="51">
        <v>905.15339067230002</v>
      </c>
      <c r="S25" s="51">
        <v>888.80268000681997</v>
      </c>
      <c r="T25" s="51">
        <v>1443.29705582159</v>
      </c>
      <c r="U25" s="51">
        <v>1439.0001922819999</v>
      </c>
      <c r="V25" s="51">
        <v>980.92014944001005</v>
      </c>
      <c r="W25" s="51">
        <v>2429.9016652708597</v>
      </c>
      <c r="X25" s="51">
        <v>0</v>
      </c>
      <c r="Y25" s="51">
        <v>2527.9581844003901</v>
      </c>
    </row>
    <row r="26" spans="1:25">
      <c r="A26" s="65" t="s">
        <v>85</v>
      </c>
      <c r="B26" s="68">
        <v>5.1285539160000004</v>
      </c>
      <c r="C26" s="51">
        <v>4.9975033189999998</v>
      </c>
      <c r="D26" s="51">
        <v>4.6752148059999996</v>
      </c>
      <c r="E26" s="51">
        <v>2.1220511910000002</v>
      </c>
      <c r="F26" s="51">
        <v>6.0083408780000003</v>
      </c>
      <c r="G26" s="51">
        <v>6.7195397830000001</v>
      </c>
      <c r="H26" s="51">
        <v>7.520828818</v>
      </c>
      <c r="I26" s="51">
        <v>6.6926962039999998</v>
      </c>
      <c r="J26" s="51">
        <v>7.4440291900000002</v>
      </c>
      <c r="K26" s="51">
        <v>8.6726580640000002</v>
      </c>
      <c r="L26" s="51">
        <v>15.80556601</v>
      </c>
      <c r="M26" s="51">
        <v>16.581145710770002</v>
      </c>
      <c r="N26" s="51">
        <v>23.410643866119997</v>
      </c>
      <c r="O26" s="51">
        <v>16.372656290569999</v>
      </c>
      <c r="P26" s="51">
        <v>19.989484067029998</v>
      </c>
      <c r="Q26" s="51">
        <v>26.80372247575</v>
      </c>
      <c r="R26" s="51">
        <v>30.53036417161</v>
      </c>
      <c r="S26" s="51">
        <v>29.805771108110001</v>
      </c>
      <c r="T26" s="51">
        <v>29.384935733999999</v>
      </c>
      <c r="U26" s="51">
        <v>29.501468092500001</v>
      </c>
      <c r="V26" s="51">
        <v>0</v>
      </c>
      <c r="W26" s="51">
        <v>0</v>
      </c>
      <c r="X26" s="51">
        <v>31.15400904505</v>
      </c>
      <c r="Y26" s="51">
        <v>0</v>
      </c>
    </row>
    <row r="27" spans="1:25">
      <c r="A27" s="65" t="s">
        <v>84</v>
      </c>
      <c r="B27" s="68">
        <v>0</v>
      </c>
      <c r="C27" s="51">
        <v>0</v>
      </c>
      <c r="D27" s="51">
        <v>8.0984770499999996</v>
      </c>
      <c r="E27" s="51">
        <v>0</v>
      </c>
      <c r="F27" s="51">
        <v>0</v>
      </c>
      <c r="G27" s="51">
        <v>5.522367311</v>
      </c>
      <c r="H27" s="51">
        <v>3.5038147089999998</v>
      </c>
      <c r="I27" s="51">
        <v>4.4302031169999996</v>
      </c>
      <c r="J27" s="51">
        <v>16.904244743</v>
      </c>
      <c r="K27" s="51">
        <v>15.150500115</v>
      </c>
      <c r="L27" s="51">
        <v>13.796885944</v>
      </c>
      <c r="M27" s="51">
        <v>12.657913118069999</v>
      </c>
      <c r="N27" s="51">
        <v>16.26149704478</v>
      </c>
      <c r="O27" s="51">
        <v>17.360857450699999</v>
      </c>
      <c r="P27" s="51">
        <v>22.358298248080001</v>
      </c>
      <c r="Q27" s="51">
        <v>17.542276148779997</v>
      </c>
      <c r="R27" s="51">
        <v>14.000820931700002</v>
      </c>
      <c r="S27" s="51">
        <v>19.926598362470003</v>
      </c>
      <c r="T27" s="51">
        <v>17.83848810552</v>
      </c>
      <c r="U27" s="51">
        <v>13.20734886686</v>
      </c>
      <c r="V27" s="51">
        <v>38.34732318516</v>
      </c>
      <c r="W27" s="51">
        <v>29.745714013099999</v>
      </c>
      <c r="X27" s="51">
        <v>23.873653936</v>
      </c>
      <c r="Y27" s="51">
        <v>36.956489240629999</v>
      </c>
    </row>
    <row r="28" spans="1:25">
      <c r="A28" s="65" t="s">
        <v>83</v>
      </c>
      <c r="B28" s="68">
        <v>4.761954512</v>
      </c>
      <c r="C28" s="51">
        <v>2.851382074</v>
      </c>
      <c r="D28" s="51">
        <v>6.9794633350000002</v>
      </c>
      <c r="E28" s="51">
        <v>2.9255396760000001</v>
      </c>
      <c r="F28" s="51">
        <v>3.376734243</v>
      </c>
      <c r="G28" s="51">
        <v>7.688181793</v>
      </c>
      <c r="H28" s="51">
        <v>13.8550623</v>
      </c>
      <c r="I28" s="51">
        <v>10.350744335</v>
      </c>
      <c r="J28" s="51">
        <v>9.8236193069999995</v>
      </c>
      <c r="K28" s="51">
        <v>10.712954033000001</v>
      </c>
      <c r="L28" s="51">
        <v>11.269456422999999</v>
      </c>
      <c r="M28" s="51">
        <v>11.526795153</v>
      </c>
      <c r="N28" s="51">
        <v>11.33236364901</v>
      </c>
      <c r="O28" s="51">
        <v>12.405024413649999</v>
      </c>
      <c r="P28" s="51">
        <v>10.889469593999999</v>
      </c>
      <c r="Q28" s="51">
        <v>13.118818515999999</v>
      </c>
      <c r="R28" s="51">
        <v>14.002759519</v>
      </c>
      <c r="S28" s="51">
        <v>14.864558102</v>
      </c>
      <c r="T28" s="51">
        <v>16.51895206539</v>
      </c>
      <c r="U28" s="51">
        <v>18.307242648839999</v>
      </c>
      <c r="V28" s="51">
        <v>21.802504354369997</v>
      </c>
      <c r="W28" s="51">
        <v>23.140892045759998</v>
      </c>
      <c r="X28" s="51">
        <v>0</v>
      </c>
      <c r="Y28" s="51">
        <v>27.97871531765</v>
      </c>
    </row>
    <row r="29" spans="1:25">
      <c r="A29" s="65" t="s">
        <v>133</v>
      </c>
      <c r="B29" s="68">
        <v>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4.84247394E-2</v>
      </c>
      <c r="Y29" s="51">
        <v>0</v>
      </c>
    </row>
    <row r="30" spans="1:25">
      <c r="A30" s="65" t="s">
        <v>82</v>
      </c>
      <c r="B30" s="68">
        <v>7.9950575300000004</v>
      </c>
      <c r="C30" s="51">
        <v>8.8028738270000009</v>
      </c>
      <c r="D30" s="51">
        <v>8.0924725570000007</v>
      </c>
      <c r="E30" s="51">
        <v>8.8978529290000008</v>
      </c>
      <c r="F30" s="51">
        <v>9.3076487869999998</v>
      </c>
      <c r="G30" s="51">
        <v>11.787472504</v>
      </c>
      <c r="H30" s="51">
        <v>8.3640427689999992</v>
      </c>
      <c r="I30" s="51">
        <v>9.9249632309999996</v>
      </c>
      <c r="J30" s="51">
        <v>11.196659931999999</v>
      </c>
      <c r="K30" s="51">
        <v>19.53920454</v>
      </c>
      <c r="L30" s="51">
        <v>12.607461860000001</v>
      </c>
      <c r="M30" s="51">
        <v>0</v>
      </c>
      <c r="N30" s="51">
        <v>17.28135751352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</row>
    <row r="31" spans="1:25">
      <c r="A31" s="65" t="s">
        <v>81</v>
      </c>
      <c r="B31" s="68">
        <v>1.7367898390000001</v>
      </c>
      <c r="C31" s="51">
        <v>1.6597063519999999</v>
      </c>
      <c r="D31" s="51">
        <v>2.195407608</v>
      </c>
      <c r="E31" s="51">
        <v>2.9364893560000001</v>
      </c>
      <c r="F31" s="51">
        <v>3.5186186369999999</v>
      </c>
      <c r="G31" s="51">
        <v>4.5809448110000002</v>
      </c>
      <c r="H31" s="51">
        <v>5.5356252289999999</v>
      </c>
      <c r="I31" s="51">
        <v>7.1825976259999997</v>
      </c>
      <c r="J31" s="51">
        <v>5.146502023</v>
      </c>
      <c r="K31" s="51">
        <v>2.5407861E-2</v>
      </c>
      <c r="L31" s="51">
        <v>0.33508649499999998</v>
      </c>
      <c r="M31" s="51">
        <v>0.54425883865000002</v>
      </c>
      <c r="N31" s="51">
        <v>0.59123946569000008</v>
      </c>
      <c r="O31" s="51">
        <v>0.85788860623000007</v>
      </c>
      <c r="P31" s="51">
        <v>0.76360942295000001</v>
      </c>
      <c r="Q31" s="51">
        <v>0.87898894468</v>
      </c>
      <c r="R31" s="51">
        <v>0.77603335975999999</v>
      </c>
      <c r="S31" s="51">
        <v>0.62293694349999995</v>
      </c>
      <c r="T31" s="51">
        <v>0.30078790091000002</v>
      </c>
      <c r="U31" s="51">
        <v>8.7525500859999994E-2</v>
      </c>
      <c r="V31" s="51">
        <v>2.7142740149999997E-2</v>
      </c>
      <c r="W31" s="51">
        <v>1.9919145379999999E-2</v>
      </c>
      <c r="X31" s="51">
        <v>1149.8716207990001</v>
      </c>
      <c r="Y31" s="51">
        <v>0.53758736844999999</v>
      </c>
    </row>
    <row r="32" spans="1:25">
      <c r="A32" s="65" t="s">
        <v>80</v>
      </c>
      <c r="B32" s="68">
        <v>0</v>
      </c>
      <c r="C32" s="51">
        <v>0</v>
      </c>
      <c r="D32" s="51">
        <v>11.301396001000001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1167.1497509860701</v>
      </c>
      <c r="Y32" s="51"/>
    </row>
    <row r="33" spans="1:25">
      <c r="A33" s="65" t="s">
        <v>79</v>
      </c>
      <c r="B33" s="68">
        <v>136.79820666800001</v>
      </c>
      <c r="C33" s="51">
        <v>170.02830101000001</v>
      </c>
      <c r="D33" s="51">
        <v>175.35549911800001</v>
      </c>
      <c r="E33" s="51">
        <v>197.16089318900001</v>
      </c>
      <c r="F33" s="51">
        <v>236.96890309400001</v>
      </c>
      <c r="G33" s="51">
        <v>255.95424916299999</v>
      </c>
      <c r="H33" s="51">
        <v>297.973123692</v>
      </c>
      <c r="I33" s="51">
        <v>333.85940553900002</v>
      </c>
      <c r="J33" s="51">
        <v>387.99705503299998</v>
      </c>
      <c r="K33" s="51">
        <v>441.41269341999998</v>
      </c>
      <c r="L33" s="51">
        <v>472.87832358700001</v>
      </c>
      <c r="M33" s="51">
        <v>477.42924522551999</v>
      </c>
      <c r="N33" s="51">
        <v>522.98136902878002</v>
      </c>
      <c r="O33" s="51">
        <v>557.75476197934995</v>
      </c>
      <c r="P33" s="51">
        <v>593.09227501121995</v>
      </c>
      <c r="Q33" s="51">
        <v>642.33468223811997</v>
      </c>
      <c r="R33" s="51">
        <v>718.13541968394998</v>
      </c>
      <c r="S33" s="51">
        <v>779.49757753764004</v>
      </c>
      <c r="T33" s="51">
        <v>884.03415635328008</v>
      </c>
      <c r="U33" s="51">
        <v>908.29912399724003</v>
      </c>
      <c r="V33" s="51">
        <v>992.80791457456007</v>
      </c>
      <c r="W33" s="51">
        <v>1027.8668910162601</v>
      </c>
      <c r="X33" s="51">
        <v>92.561144127000006</v>
      </c>
      <c r="Y33" s="51">
        <v>1326.5197774488099</v>
      </c>
    </row>
    <row r="34" spans="1:25">
      <c r="A34" s="65" t="s">
        <v>78</v>
      </c>
      <c r="B34" s="68">
        <v>131.69138501099999</v>
      </c>
      <c r="C34" s="51">
        <v>173.623335008</v>
      </c>
      <c r="D34" s="51">
        <v>165.87763004999999</v>
      </c>
      <c r="E34" s="51">
        <v>181.96733826600001</v>
      </c>
      <c r="F34" s="51">
        <v>271.13094425700001</v>
      </c>
      <c r="G34" s="51">
        <v>259.39853426299999</v>
      </c>
      <c r="H34" s="51">
        <v>306.09472118500003</v>
      </c>
      <c r="I34" s="51">
        <v>371.70642696200002</v>
      </c>
      <c r="J34" s="51">
        <v>401.08342391100001</v>
      </c>
      <c r="K34" s="51">
        <v>429.790527725</v>
      </c>
      <c r="L34" s="51">
        <v>472.25711869700001</v>
      </c>
      <c r="M34" s="51">
        <v>477.08867444971003</v>
      </c>
      <c r="N34" s="51">
        <v>581.81177652975998</v>
      </c>
      <c r="O34" s="51">
        <v>604.16739304628004</v>
      </c>
      <c r="P34" s="51">
        <v>645.71283592659995</v>
      </c>
      <c r="Q34" s="51">
        <v>660.12331891031999</v>
      </c>
      <c r="R34" s="51">
        <v>738.82972455631011</v>
      </c>
      <c r="S34" s="51">
        <v>849.26884519293003</v>
      </c>
      <c r="T34" s="51">
        <v>878.77388033489001</v>
      </c>
      <c r="U34" s="51">
        <v>957.70179246005</v>
      </c>
      <c r="V34" s="51">
        <v>1016.0269665510699</v>
      </c>
      <c r="W34" s="51">
        <v>1060.93744845638</v>
      </c>
      <c r="X34" s="51">
        <v>27.082320641159999</v>
      </c>
      <c r="Y34" s="51">
        <v>1354.3270403327899</v>
      </c>
    </row>
    <row r="35" spans="1:25">
      <c r="A35" s="65" t="s">
        <v>77</v>
      </c>
      <c r="B35" s="68">
        <v>0</v>
      </c>
      <c r="C35" s="51">
        <v>13.896434401</v>
      </c>
      <c r="D35" s="51">
        <v>15.595999599000001</v>
      </c>
      <c r="E35" s="51">
        <v>17.020032898</v>
      </c>
      <c r="F35" s="51">
        <v>25.215871139000001</v>
      </c>
      <c r="G35" s="51">
        <v>26.063864299999999</v>
      </c>
      <c r="H35" s="51">
        <v>29.728969675999998</v>
      </c>
      <c r="I35" s="51">
        <v>34.473019237000003</v>
      </c>
      <c r="J35" s="51">
        <v>38.981600726000003</v>
      </c>
      <c r="K35" s="51">
        <v>26.675043207000002</v>
      </c>
      <c r="L35" s="51">
        <v>37.709328532999997</v>
      </c>
      <c r="M35" s="51">
        <v>27.655553378150003</v>
      </c>
      <c r="N35" s="51">
        <v>42.529943797359998</v>
      </c>
      <c r="O35" s="51">
        <v>41.759066529430001</v>
      </c>
      <c r="P35" s="51">
        <v>34.549800537080003</v>
      </c>
      <c r="Q35" s="51">
        <v>56.69225057701</v>
      </c>
      <c r="R35" s="51">
        <v>56.595522580249998</v>
      </c>
      <c r="S35" s="51">
        <v>59.122521773290003</v>
      </c>
      <c r="T35" s="51">
        <v>49.652338305960001</v>
      </c>
      <c r="U35" s="51">
        <v>63.581480765329999</v>
      </c>
      <c r="V35" s="51">
        <v>64.784660889630004</v>
      </c>
      <c r="W35" s="51">
        <v>72.734006909910008</v>
      </c>
      <c r="X35" s="51">
        <v>27.00936442615</v>
      </c>
      <c r="Y35" s="51">
        <v>98.010412827639996</v>
      </c>
    </row>
    <row r="36" spans="1:25">
      <c r="A36" s="65" t="s">
        <v>76</v>
      </c>
      <c r="B36" s="68">
        <v>0</v>
      </c>
      <c r="C36" s="51">
        <v>0</v>
      </c>
      <c r="D36" s="51">
        <v>15.963742112299999</v>
      </c>
      <c r="E36" s="51">
        <v>-1.477950986</v>
      </c>
      <c r="F36" s="51">
        <v>-10.299375747999999</v>
      </c>
      <c r="G36" s="51">
        <v>0</v>
      </c>
      <c r="H36" s="51">
        <v>0</v>
      </c>
      <c r="I36" s="51">
        <v>18.217701269999999</v>
      </c>
      <c r="J36" s="51">
        <v>12.622254270999999</v>
      </c>
      <c r="K36" s="51">
        <v>20.416538078129996</v>
      </c>
      <c r="L36" s="51">
        <v>20.086210053999999</v>
      </c>
      <c r="M36" s="51">
        <v>21.26105402304</v>
      </c>
      <c r="N36" s="51">
        <v>22.241057588099999</v>
      </c>
      <c r="O36" s="51">
        <v>21.62323631628</v>
      </c>
      <c r="P36" s="51">
        <v>0</v>
      </c>
      <c r="Q36" s="51">
        <v>17.773584807820001</v>
      </c>
      <c r="R36" s="51">
        <v>18.905715907669997</v>
      </c>
      <c r="S36" s="51">
        <v>25.26752044653</v>
      </c>
      <c r="T36" s="51">
        <v>25.539426628490002</v>
      </c>
      <c r="U36" s="51">
        <v>25.627700616310001</v>
      </c>
      <c r="V36" s="51">
        <v>27.269354889340001</v>
      </c>
      <c r="W36" s="51">
        <v>26.201743897490001</v>
      </c>
      <c r="X36" s="51">
        <v>550.99229133020992</v>
      </c>
      <c r="Y36" s="51">
        <v>4.2351937590400004</v>
      </c>
    </row>
    <row r="37" spans="1:25" ht="13.5">
      <c r="A37" s="65" t="s">
        <v>75</v>
      </c>
      <c r="B37" s="68">
        <v>6.9876809709999996</v>
      </c>
      <c r="C37" s="51">
        <v>25.460367198</v>
      </c>
      <c r="D37" s="51">
        <v>75.725664683999995</v>
      </c>
      <c r="E37" s="51">
        <v>90.413242772000004</v>
      </c>
      <c r="F37" s="51">
        <v>114.985025893</v>
      </c>
      <c r="G37" s="51">
        <v>122.286181685</v>
      </c>
      <c r="H37" s="51">
        <v>166.60757080100001</v>
      </c>
      <c r="I37" s="51">
        <v>203.657051172</v>
      </c>
      <c r="J37" s="51">
        <v>567.80026602500004</v>
      </c>
      <c r="K37" s="51">
        <v>73.441128328000005</v>
      </c>
      <c r="L37" s="51">
        <v>149.325801971</v>
      </c>
      <c r="M37" s="51">
        <v>144.37275002199999</v>
      </c>
      <c r="N37" s="51">
        <v>150.42343819236999</v>
      </c>
      <c r="O37" s="51">
        <v>105.1003356975</v>
      </c>
      <c r="P37" s="51">
        <v>67.345817553130004</v>
      </c>
      <c r="Q37" s="51">
        <v>24.00975445916</v>
      </c>
      <c r="R37" s="51">
        <v>28.967214069179999</v>
      </c>
      <c r="S37" s="51">
        <v>146.64860005726001</v>
      </c>
      <c r="T37" s="51">
        <v>16.20798861938</v>
      </c>
      <c r="U37" s="51">
        <v>14.89263521602</v>
      </c>
      <c r="V37" s="51">
        <v>9.3881135869900003</v>
      </c>
      <c r="W37" s="51">
        <v>6.5497815529299999</v>
      </c>
      <c r="X37" s="51">
        <v>30.150737771999999</v>
      </c>
      <c r="Y37" s="53">
        <v>26.12903782319</v>
      </c>
    </row>
    <row r="38" spans="1:25" ht="13.5">
      <c r="A38" s="65" t="s">
        <v>74</v>
      </c>
      <c r="B38" s="68">
        <v>23.726302814</v>
      </c>
      <c r="C38" s="51">
        <v>28.326179229000001</v>
      </c>
      <c r="D38" s="51">
        <v>26.484155926</v>
      </c>
      <c r="E38" s="51">
        <v>27.971512343000001</v>
      </c>
      <c r="F38" s="51">
        <v>73.589626585000005</v>
      </c>
      <c r="G38" s="51">
        <v>35.577188315000001</v>
      </c>
      <c r="H38" s="51">
        <v>3.7259393000000002E-2</v>
      </c>
      <c r="I38" s="51">
        <v>95.700310543000001</v>
      </c>
      <c r="J38" s="51">
        <v>91.105803030000004</v>
      </c>
      <c r="K38" s="51">
        <v>126.069719023</v>
      </c>
      <c r="L38" s="51">
        <v>149.11119896299999</v>
      </c>
      <c r="M38" s="51">
        <v>64.149922469000003</v>
      </c>
      <c r="N38" s="51">
        <v>230.03284133999</v>
      </c>
      <c r="O38" s="51">
        <v>230.71715704476998</v>
      </c>
      <c r="P38" s="51">
        <v>262.75106773427001</v>
      </c>
      <c r="Q38" s="51">
        <v>274.10934890592</v>
      </c>
      <c r="R38" s="51">
        <v>267.03262712010996</v>
      </c>
      <c r="S38" s="51">
        <v>295.20116978954997</v>
      </c>
      <c r="T38" s="51">
        <v>259.86734267040998</v>
      </c>
      <c r="U38" s="51">
        <v>256.67469289757997</v>
      </c>
      <c r="V38" s="51">
        <v>223.75717270338001</v>
      </c>
      <c r="W38" s="51">
        <v>356.24517273946998</v>
      </c>
      <c r="X38" s="51">
        <v>43.939278288360001</v>
      </c>
      <c r="Y38" s="53">
        <v>1374.1172239586199</v>
      </c>
    </row>
    <row r="39" spans="1:25" ht="13.5">
      <c r="A39" s="65" t="s">
        <v>73</v>
      </c>
      <c r="B39" s="68">
        <v>0</v>
      </c>
      <c r="C39" s="51">
        <v>0</v>
      </c>
      <c r="D39" s="51">
        <v>8.7997430000000005E-3</v>
      </c>
      <c r="E39" s="51">
        <v>74.921645556000001</v>
      </c>
      <c r="F39" s="51">
        <v>31.088827900999998</v>
      </c>
      <c r="G39" s="51">
        <v>13.328797740000001</v>
      </c>
      <c r="H39" s="51">
        <v>13.140341096</v>
      </c>
      <c r="I39" s="51">
        <v>14.59566102</v>
      </c>
      <c r="J39" s="51">
        <v>14.175751173</v>
      </c>
      <c r="K39" s="51">
        <v>14.111576936000001</v>
      </c>
      <c r="L39" s="51">
        <v>14.791983047</v>
      </c>
      <c r="M39" s="51">
        <v>15.80029562915</v>
      </c>
      <c r="N39" s="51">
        <v>15.44803499889</v>
      </c>
      <c r="O39" s="51">
        <v>15.349448745829999</v>
      </c>
      <c r="P39" s="51">
        <v>16.059402426089999</v>
      </c>
      <c r="Q39" s="51">
        <v>17.996252761259999</v>
      </c>
      <c r="R39" s="51">
        <v>21.6903813588</v>
      </c>
      <c r="S39" s="51">
        <v>22.939907793500002</v>
      </c>
      <c r="T39" s="51">
        <v>21.93790350079</v>
      </c>
      <c r="U39" s="51">
        <v>21.848033924900001</v>
      </c>
      <c r="V39" s="51">
        <v>19.785663406650002</v>
      </c>
      <c r="W39" s="51">
        <v>26.497871762599999</v>
      </c>
      <c r="X39" s="51">
        <v>19.515433863999998</v>
      </c>
      <c r="Y39" s="53">
        <v>32.217295372350002</v>
      </c>
    </row>
    <row r="40" spans="1:25" ht="13.5">
      <c r="A40" s="65" t="s">
        <v>134</v>
      </c>
      <c r="B40" s="68">
        <v>0</v>
      </c>
      <c r="C40" s="51">
        <v>0</v>
      </c>
      <c r="D40" s="51">
        <v>6.2645</v>
      </c>
      <c r="E40" s="51">
        <v>0</v>
      </c>
      <c r="F40" s="51">
        <v>0</v>
      </c>
      <c r="G40" s="51">
        <v>0</v>
      </c>
      <c r="H40" s="51">
        <v>0</v>
      </c>
      <c r="I40" s="51">
        <v>10.301259936999999</v>
      </c>
      <c r="J40" s="51">
        <v>11.344819963999999</v>
      </c>
      <c r="K40" s="51">
        <v>9.2228835870000001</v>
      </c>
      <c r="L40" s="51">
        <v>12.843223564000001</v>
      </c>
      <c r="M40" s="51">
        <v>13.505824561680001</v>
      </c>
      <c r="N40" s="51">
        <v>13.4915015456</v>
      </c>
      <c r="O40" s="51">
        <v>7.2688897784300002</v>
      </c>
      <c r="P40" s="51">
        <v>5.2995789235400004</v>
      </c>
      <c r="Q40" s="51">
        <v>36.187506770230002</v>
      </c>
      <c r="R40" s="51">
        <v>37.28069541699</v>
      </c>
      <c r="S40" s="51">
        <v>17.730889205919997</v>
      </c>
      <c r="T40" s="51">
        <v>42.417567175519999</v>
      </c>
      <c r="U40" s="51">
        <v>42.633654595089993</v>
      </c>
      <c r="V40" s="51">
        <v>41.488371619629994</v>
      </c>
      <c r="W40" s="51">
        <v>42.718839503609999</v>
      </c>
      <c r="X40" s="51">
        <v>300.069592005</v>
      </c>
      <c r="Y40" s="53">
        <v>6.2652970253299998</v>
      </c>
    </row>
    <row r="41" spans="1:25" ht="13.5">
      <c r="A41" s="65" t="s">
        <v>71</v>
      </c>
      <c r="B41" s="68">
        <v>0</v>
      </c>
      <c r="C41" s="51">
        <v>13.428016556999999</v>
      </c>
      <c r="D41" s="51">
        <v>13.838857966000001</v>
      </c>
      <c r="E41" s="51">
        <v>20.948247292000001</v>
      </c>
      <c r="F41" s="51">
        <v>23.061014310000001</v>
      </c>
      <c r="G41" s="51">
        <v>12.624180315</v>
      </c>
      <c r="H41" s="51">
        <v>12.024758673999999</v>
      </c>
      <c r="I41" s="51">
        <v>13.907063888</v>
      </c>
      <c r="J41" s="51">
        <v>13.189089666999999</v>
      </c>
      <c r="K41" s="51">
        <v>14.313052625999999</v>
      </c>
      <c r="L41" s="51">
        <v>17.250357916999999</v>
      </c>
      <c r="M41" s="51">
        <v>16.948924773000002</v>
      </c>
      <c r="N41" s="51">
        <v>14.697061583</v>
      </c>
      <c r="O41" s="51">
        <v>14.204736065000001</v>
      </c>
      <c r="P41" s="51">
        <v>14.864049429</v>
      </c>
      <c r="Q41" s="51">
        <v>15.387586486040002</v>
      </c>
      <c r="R41" s="51">
        <v>21.747610397999999</v>
      </c>
      <c r="S41" s="51">
        <v>19.455557951700001</v>
      </c>
      <c r="T41" s="51">
        <v>17.26837993689</v>
      </c>
      <c r="U41" s="51">
        <v>16.766147893860001</v>
      </c>
      <c r="V41" s="51">
        <v>15.524757705000001</v>
      </c>
      <c r="W41" s="51">
        <v>18.03882769993</v>
      </c>
      <c r="X41" s="51">
        <v>365.66960614807999</v>
      </c>
      <c r="Y41" s="53">
        <v>21.828815045239999</v>
      </c>
    </row>
    <row r="42" spans="1:25" ht="13.5">
      <c r="A42" s="65" t="s">
        <v>70</v>
      </c>
      <c r="B42" s="68">
        <v>0</v>
      </c>
      <c r="C42" s="51">
        <v>0</v>
      </c>
      <c r="D42" s="51">
        <v>59.301896704000001</v>
      </c>
      <c r="E42" s="51">
        <v>0</v>
      </c>
      <c r="F42" s="51">
        <v>37.471672861000002</v>
      </c>
      <c r="G42" s="51">
        <v>122.830374627</v>
      </c>
      <c r="H42" s="51">
        <v>160.78321759100001</v>
      </c>
      <c r="I42" s="51">
        <v>194.492530577</v>
      </c>
      <c r="J42" s="51">
        <v>224.06786515900001</v>
      </c>
      <c r="K42" s="51">
        <v>240.37903113499999</v>
      </c>
      <c r="L42" s="51">
        <v>230.60207881700001</v>
      </c>
      <c r="M42" s="51">
        <v>294.45599424900001</v>
      </c>
      <c r="N42" s="51">
        <v>285.61020455200003</v>
      </c>
      <c r="O42" s="51">
        <v>339.21447338303005</v>
      </c>
      <c r="P42" s="51">
        <v>289.86244123300003</v>
      </c>
      <c r="Q42" s="51">
        <v>328.00804366</v>
      </c>
      <c r="R42" s="51">
        <v>298.07778577400001</v>
      </c>
      <c r="S42" s="51">
        <v>273.18311499999999</v>
      </c>
      <c r="T42" s="51">
        <v>289.92668099999997</v>
      </c>
      <c r="U42" s="51">
        <v>299.67534499999999</v>
      </c>
      <c r="V42" s="51">
        <v>124.261600055</v>
      </c>
      <c r="W42" s="51">
        <v>2.6193999999999999E-2</v>
      </c>
      <c r="X42" s="51">
        <v>0</v>
      </c>
      <c r="Y42" s="53">
        <v>375.53813580000002</v>
      </c>
    </row>
    <row r="43" spans="1:25">
      <c r="A43" s="65" t="s">
        <v>69</v>
      </c>
      <c r="B43" s="68">
        <v>0</v>
      </c>
      <c r="C43" s="51">
        <v>0</v>
      </c>
      <c r="D43" s="51">
        <v>0</v>
      </c>
      <c r="E43" s="51">
        <v>0</v>
      </c>
      <c r="F43" s="51">
        <v>0</v>
      </c>
      <c r="G43" s="51">
        <v>2.3001824929999999</v>
      </c>
      <c r="H43" s="51">
        <v>0.30890021400000001</v>
      </c>
      <c r="I43" s="51">
        <v>0.93176834399999997</v>
      </c>
      <c r="J43" s="51">
        <v>7.1560567300000004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82.958210703999995</v>
      </c>
      <c r="Y43" s="51">
        <v>0</v>
      </c>
    </row>
    <row r="44" spans="1:25">
      <c r="A44" s="65" t="s">
        <v>68</v>
      </c>
      <c r="B44" s="68">
        <v>1.0361776810000001</v>
      </c>
      <c r="C44" s="51">
        <v>13.269420569999999</v>
      </c>
      <c r="D44" s="51">
        <v>1.357990075</v>
      </c>
      <c r="E44" s="51">
        <v>2.0295548060000002</v>
      </c>
      <c r="F44" s="51">
        <v>3.023485848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1">
        <v>0.86796818339999993</v>
      </c>
      <c r="Y44" s="51">
        <v>0</v>
      </c>
    </row>
    <row r="45" spans="1:25">
      <c r="A45" s="65" t="s">
        <v>67</v>
      </c>
      <c r="B45" s="68">
        <v>0</v>
      </c>
      <c r="C45" s="51">
        <v>0</v>
      </c>
      <c r="D45" s="51">
        <v>6.1826849629999998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23.437442034</v>
      </c>
      <c r="L45" s="51">
        <v>19.844659722999999</v>
      </c>
      <c r="M45" s="51">
        <v>5.3083517950000001</v>
      </c>
      <c r="N45" s="51">
        <v>9.3406444868299996</v>
      </c>
      <c r="O45" s="51">
        <v>13.673376715250001</v>
      </c>
      <c r="P45" s="51">
        <v>158.83364231120001</v>
      </c>
      <c r="Q45" s="51">
        <v>197.33648238716</v>
      </c>
      <c r="R45" s="51">
        <v>93.95524494432</v>
      </c>
      <c r="S45" s="51">
        <v>-9.9486410762999995</v>
      </c>
      <c r="T45" s="51">
        <v>79.715191976119996</v>
      </c>
      <c r="U45" s="51">
        <v>33.895813359310004</v>
      </c>
      <c r="V45" s="51">
        <v>7.4147406712399997</v>
      </c>
      <c r="W45" s="51">
        <v>363.88716223048999</v>
      </c>
      <c r="X45" s="51">
        <v>152.52895638049</v>
      </c>
      <c r="Y45" s="51">
        <v>310.56219285554999</v>
      </c>
    </row>
    <row r="46" spans="1:25">
      <c r="A46" s="65" t="s">
        <v>66</v>
      </c>
      <c r="B46" s="68">
        <v>0</v>
      </c>
      <c r="C46" s="51">
        <v>0</v>
      </c>
      <c r="D46" s="51">
        <v>7</v>
      </c>
      <c r="E46" s="51">
        <v>0</v>
      </c>
      <c r="F46" s="51">
        <v>0</v>
      </c>
      <c r="G46" s="51">
        <v>20.402345500999999</v>
      </c>
      <c r="H46" s="51">
        <v>29.192063987000001</v>
      </c>
      <c r="I46" s="51">
        <v>32.039819903000001</v>
      </c>
      <c r="J46" s="51">
        <v>24.570196401</v>
      </c>
      <c r="K46" s="51">
        <v>33.965217609</v>
      </c>
      <c r="L46" s="51">
        <v>29.971995230000001</v>
      </c>
      <c r="M46" s="51">
        <v>31.88610675256</v>
      </c>
      <c r="N46" s="51">
        <v>28.860123599529999</v>
      </c>
      <c r="O46" s="51">
        <v>33.970307795560004</v>
      </c>
      <c r="P46" s="51">
        <v>42.10038427968</v>
      </c>
      <c r="Q46" s="51">
        <v>40.250222536750002</v>
      </c>
      <c r="R46" s="51">
        <v>53.898839446940002</v>
      </c>
      <c r="S46" s="51">
        <v>54.72346110478</v>
      </c>
      <c r="T46" s="51">
        <v>64.121230471320004</v>
      </c>
      <c r="U46" s="51">
        <v>64.479997995890002</v>
      </c>
      <c r="V46" s="51">
        <v>52.21325175978</v>
      </c>
      <c r="W46" s="51">
        <v>63.223547926150005</v>
      </c>
      <c r="X46" s="51"/>
      <c r="Y46" s="51">
        <v>96.632450336120002</v>
      </c>
    </row>
    <row r="47" spans="1:25">
      <c r="A47" s="65" t="s">
        <v>64</v>
      </c>
      <c r="B47" s="68">
        <v>0</v>
      </c>
      <c r="C47" s="51">
        <v>0</v>
      </c>
      <c r="D47" s="51">
        <v>0.95099999999999996</v>
      </c>
      <c r="E47" s="51">
        <v>0</v>
      </c>
      <c r="F47" s="51">
        <v>0</v>
      </c>
      <c r="G47" s="51">
        <v>1.064960847</v>
      </c>
      <c r="H47" s="51">
        <v>0</v>
      </c>
      <c r="I47" s="51">
        <v>1.0813264380000001</v>
      </c>
      <c r="J47" s="51">
        <v>0.43680714300000001</v>
      </c>
      <c r="K47" s="51">
        <v>0.729754071</v>
      </c>
      <c r="L47" s="51">
        <v>0.354756295</v>
      </c>
      <c r="M47" s="51">
        <v>0.33200803000000001</v>
      </c>
      <c r="N47" s="51">
        <v>1.21716184648</v>
      </c>
      <c r="O47" s="51">
        <v>3.3147010893800002</v>
      </c>
      <c r="P47" s="51">
        <v>0.340977427</v>
      </c>
      <c r="Q47" s="51">
        <v>0.42815860632999997</v>
      </c>
      <c r="R47" s="51">
        <v>0.37149944750000002</v>
      </c>
      <c r="S47" s="51">
        <v>0.61436195026999996</v>
      </c>
      <c r="T47" s="51">
        <v>0.69226732060000007</v>
      </c>
      <c r="U47" s="51">
        <v>0.76047448900000003</v>
      </c>
      <c r="V47" s="51">
        <v>0.24838840400000001</v>
      </c>
      <c r="W47" s="51">
        <v>0.39921082651000001</v>
      </c>
      <c r="X47" s="51">
        <v>182.26412621099999</v>
      </c>
      <c r="Y47" s="51">
        <v>2.1597443134800001</v>
      </c>
    </row>
    <row r="48" spans="1:25">
      <c r="A48" s="65" t="s">
        <v>63</v>
      </c>
      <c r="B48" s="68">
        <v>0</v>
      </c>
      <c r="C48" s="51">
        <v>0</v>
      </c>
      <c r="D48" s="51">
        <v>15</v>
      </c>
      <c r="E48" s="51">
        <v>62.256471445999999</v>
      </c>
      <c r="F48" s="51">
        <v>134.56530922499999</v>
      </c>
      <c r="G48" s="51">
        <v>77.362195861000004</v>
      </c>
      <c r="H48" s="51">
        <v>81.748445860000004</v>
      </c>
      <c r="I48" s="51">
        <v>71.474125182999998</v>
      </c>
      <c r="J48" s="51">
        <v>56.349120739999996</v>
      </c>
      <c r="K48" s="51">
        <v>68.570531931999994</v>
      </c>
      <c r="L48" s="51">
        <v>64.218379010999996</v>
      </c>
      <c r="M48" s="51">
        <v>70.815404256999997</v>
      </c>
      <c r="N48" s="51">
        <v>78.410178402869988</v>
      </c>
      <c r="O48" s="51">
        <v>78.067977397199996</v>
      </c>
      <c r="P48" s="51">
        <v>73.352263397000002</v>
      </c>
      <c r="Q48" s="51">
        <v>78.306464508999994</v>
      </c>
      <c r="R48" s="51">
        <v>120.416638507</v>
      </c>
      <c r="S48" s="51">
        <v>122.68095148321001</v>
      </c>
      <c r="T48" s="51">
        <v>102.08969427997999</v>
      </c>
      <c r="U48" s="51">
        <v>108.33776802908</v>
      </c>
      <c r="V48" s="51">
        <v>112.69873107744</v>
      </c>
      <c r="W48" s="51">
        <v>115.22221048442999</v>
      </c>
      <c r="X48" s="51">
        <v>19.680998884000001</v>
      </c>
      <c r="Y48" s="51">
        <v>195.38619592032001</v>
      </c>
    </row>
    <row r="49" spans="1:25">
      <c r="A49" s="65" t="s">
        <v>62</v>
      </c>
      <c r="B49" s="68">
        <v>0</v>
      </c>
      <c r="C49" s="51">
        <v>0</v>
      </c>
      <c r="D49" s="51">
        <v>0</v>
      </c>
      <c r="E49" s="51">
        <v>31.376252364999999</v>
      </c>
      <c r="F49" s="51">
        <v>39.551024302000002</v>
      </c>
      <c r="G49" s="51">
        <v>60.077860479999998</v>
      </c>
      <c r="H49" s="51">
        <v>63.933970838999997</v>
      </c>
      <c r="I49" s="51">
        <v>69.434697391</v>
      </c>
      <c r="J49" s="51">
        <v>59.789869015999997</v>
      </c>
      <c r="K49" s="51">
        <v>71.556263208000004</v>
      </c>
      <c r="L49" s="51">
        <v>68.340766200999994</v>
      </c>
      <c r="M49" s="51">
        <v>74.000982913000001</v>
      </c>
      <c r="N49" s="51">
        <v>83.408785262500004</v>
      </c>
      <c r="O49" s="51">
        <v>81.553790010289987</v>
      </c>
      <c r="P49" s="51">
        <v>85.919051608000004</v>
      </c>
      <c r="Q49" s="51">
        <v>91.718480151999998</v>
      </c>
      <c r="R49" s="51">
        <v>112.667142498</v>
      </c>
      <c r="S49" s="51">
        <v>135.01304336257999</v>
      </c>
      <c r="T49" s="51">
        <v>122.39904882355999</v>
      </c>
      <c r="U49" s="51">
        <v>148.21476853198001</v>
      </c>
      <c r="V49" s="51">
        <v>152.05491478523999</v>
      </c>
      <c r="W49" s="51">
        <v>155.66908646320002</v>
      </c>
      <c r="X49" s="51">
        <v>0</v>
      </c>
      <c r="Y49" s="51">
        <v>222.90330861682</v>
      </c>
    </row>
    <row r="50" spans="1:25">
      <c r="A50" s="65" t="s">
        <v>61</v>
      </c>
      <c r="B50" s="68">
        <v>0</v>
      </c>
      <c r="C50" s="51">
        <v>0</v>
      </c>
      <c r="D50" s="51">
        <v>0</v>
      </c>
      <c r="E50" s="51">
        <v>0</v>
      </c>
      <c r="F50" s="51">
        <v>4.8030483569999998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175.07580306229002</v>
      </c>
      <c r="Y50" s="51">
        <v>0</v>
      </c>
    </row>
    <row r="51" spans="1:25">
      <c r="A51" s="65" t="s">
        <v>60</v>
      </c>
      <c r="B51" s="68">
        <v>0</v>
      </c>
      <c r="C51" s="51">
        <v>0</v>
      </c>
      <c r="D51" s="51">
        <v>0</v>
      </c>
      <c r="E51" s="51">
        <v>1.721348106</v>
      </c>
      <c r="F51" s="51">
        <v>4.6504082200000001</v>
      </c>
      <c r="G51" s="51">
        <v>4.162277821</v>
      </c>
      <c r="H51" s="51">
        <v>3.3221390839999998</v>
      </c>
      <c r="I51" s="51">
        <v>4.0420951760000001</v>
      </c>
      <c r="J51" s="51">
        <v>2.8198020339999998</v>
      </c>
      <c r="K51" s="51">
        <v>4.4229293810000003</v>
      </c>
      <c r="L51" s="51">
        <v>4.6041193409999996</v>
      </c>
      <c r="M51" s="51">
        <v>38.843184334199996</v>
      </c>
      <c r="N51" s="51">
        <v>35.263951842730002</v>
      </c>
      <c r="O51" s="51">
        <v>65.896622988109996</v>
      </c>
      <c r="P51" s="51">
        <v>12.52980858283</v>
      </c>
      <c r="Q51" s="51">
        <v>12.474606428230002</v>
      </c>
      <c r="R51" s="51">
        <v>18.562426662939998</v>
      </c>
      <c r="S51" s="51">
        <v>17.232399207810001</v>
      </c>
      <c r="T51" s="51">
        <v>19.284454151349998</v>
      </c>
      <c r="U51" s="51">
        <v>20.588939860020002</v>
      </c>
      <c r="V51" s="51">
        <v>20.296165297880002</v>
      </c>
      <c r="W51" s="51">
        <v>25.900077671630001</v>
      </c>
      <c r="X51" s="51">
        <v>187.52784757209</v>
      </c>
      <c r="Y51" s="51">
        <v>24.178813006030001</v>
      </c>
    </row>
    <row r="52" spans="1:25">
      <c r="A52" s="65" t="s">
        <v>59</v>
      </c>
      <c r="B52" s="68">
        <v>0</v>
      </c>
      <c r="C52" s="51">
        <v>0</v>
      </c>
      <c r="D52" s="51">
        <v>0</v>
      </c>
      <c r="E52" s="51">
        <v>0</v>
      </c>
      <c r="F52" s="51">
        <v>16.394684685000001</v>
      </c>
      <c r="G52" s="51">
        <v>0</v>
      </c>
      <c r="H52" s="51">
        <v>19.977999885999999</v>
      </c>
      <c r="I52" s="51">
        <v>73.084443250000007</v>
      </c>
      <c r="J52" s="51">
        <v>147.91480155100001</v>
      </c>
      <c r="K52" s="51">
        <v>145.037231187</v>
      </c>
      <c r="L52" s="51">
        <v>292.79210516799998</v>
      </c>
      <c r="M52" s="51">
        <v>241.23246842</v>
      </c>
      <c r="N52" s="51">
        <v>137.09060231800001</v>
      </c>
      <c r="O52" s="51">
        <v>545.9</v>
      </c>
      <c r="P52" s="51">
        <v>0</v>
      </c>
      <c r="Q52" s="51">
        <v>1135.877</v>
      </c>
      <c r="R52" s="51">
        <v>1324.0796112245</v>
      </c>
      <c r="S52" s="51">
        <v>1798.85748920435</v>
      </c>
      <c r="T52" s="51">
        <v>1793.613956423</v>
      </c>
      <c r="U52" s="51">
        <v>1325.3394880452099</v>
      </c>
      <c r="V52" s="51">
        <v>479.55141316247</v>
      </c>
      <c r="W52" s="51">
        <v>107.80970681951</v>
      </c>
      <c r="X52" s="51">
        <v>0</v>
      </c>
      <c r="Y52" s="51">
        <v>1223.8092677594</v>
      </c>
    </row>
    <row r="53" spans="1:25" s="30" customFormat="1">
      <c r="A53" s="65" t="s">
        <v>57</v>
      </c>
      <c r="B53" s="69">
        <v>0</v>
      </c>
      <c r="C53" s="52">
        <v>0</v>
      </c>
      <c r="D53" s="52">
        <v>0</v>
      </c>
      <c r="E53" s="52">
        <v>0</v>
      </c>
      <c r="F53" s="52">
        <v>145.246933063</v>
      </c>
      <c r="G53" s="52">
        <v>166.809011621</v>
      </c>
      <c r="H53" s="52">
        <v>114.124828251</v>
      </c>
      <c r="I53" s="52">
        <v>43.502229499999999</v>
      </c>
      <c r="J53" s="52">
        <v>14.6908011</v>
      </c>
      <c r="K53" s="52">
        <v>24.887197715999999</v>
      </c>
      <c r="L53" s="52">
        <v>6.2120477430000003</v>
      </c>
      <c r="M53" s="52">
        <v>10.649763316</v>
      </c>
      <c r="N53" s="52">
        <v>28.00734891694</v>
      </c>
      <c r="O53" s="52">
        <v>2.4126718930000002</v>
      </c>
      <c r="P53" s="52">
        <v>1.8929452520000001</v>
      </c>
      <c r="Q53" s="52">
        <v>0.62703255099999999</v>
      </c>
      <c r="R53" s="52">
        <v>99.976224032999994</v>
      </c>
      <c r="S53" s="52">
        <v>124.40926121186</v>
      </c>
      <c r="T53" s="52">
        <v>139.50215469299999</v>
      </c>
      <c r="U53" s="52">
        <v>129.20818596286</v>
      </c>
      <c r="V53" s="52">
        <v>148.16080281476002</v>
      </c>
      <c r="W53" s="52">
        <v>150.99833085557</v>
      </c>
      <c r="X53" s="52">
        <v>0</v>
      </c>
      <c r="Y53" s="51">
        <v>239.85958379736999</v>
      </c>
    </row>
    <row r="54" spans="1:25">
      <c r="A54" s="65" t="s">
        <v>56</v>
      </c>
      <c r="B54" s="68">
        <v>0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4.1533617000000002E-2</v>
      </c>
      <c r="J54" s="51">
        <v>8.1541229999999992E-3</v>
      </c>
      <c r="K54" s="51">
        <v>6.300801E-3</v>
      </c>
      <c r="L54" s="51">
        <v>3.6775929999999998E-3</v>
      </c>
      <c r="M54" s="51">
        <v>2.3298429999999998E-3</v>
      </c>
      <c r="N54" s="51">
        <v>1.2262569999999999E-3</v>
      </c>
      <c r="O54" s="51">
        <v>2.4189089999999999E-3</v>
      </c>
      <c r="P54" s="51">
        <v>2.167698E-3</v>
      </c>
      <c r="Q54" s="51">
        <v>2.6993210000000002E-3</v>
      </c>
      <c r="R54" s="51">
        <v>1.7836429999999999E-3</v>
      </c>
      <c r="S54" s="51">
        <v>1.021805E-3</v>
      </c>
      <c r="T54" s="51">
        <v>1.620376E-3</v>
      </c>
      <c r="U54" s="51">
        <v>1.078816E-3</v>
      </c>
      <c r="V54" s="51">
        <v>2.7E-4</v>
      </c>
      <c r="W54" s="51">
        <v>0</v>
      </c>
      <c r="X54" s="51">
        <v>0</v>
      </c>
      <c r="Y54" s="51">
        <v>0</v>
      </c>
    </row>
    <row r="55" spans="1:25">
      <c r="A55" s="65" t="s">
        <v>55</v>
      </c>
      <c r="B55" s="68">
        <v>0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8.0381990528500005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</row>
    <row r="56" spans="1:25">
      <c r="A56" s="65" t="s">
        <v>54</v>
      </c>
      <c r="B56" s="68">
        <v>0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1.2804388999999999E-2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</row>
    <row r="57" spans="1:25">
      <c r="A57" s="65" t="s">
        <v>53</v>
      </c>
      <c r="B57" s="68">
        <v>0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15.002447655999999</v>
      </c>
      <c r="K57" s="51">
        <v>21.221313634000001</v>
      </c>
      <c r="L57" s="51">
        <v>24.313864605999999</v>
      </c>
      <c r="M57" s="51">
        <v>22.212869644000001</v>
      </c>
      <c r="N57" s="51">
        <v>19.498371985999999</v>
      </c>
      <c r="O57" s="51">
        <v>22.380837329810003</v>
      </c>
      <c r="P57" s="51">
        <v>26.061786294000001</v>
      </c>
      <c r="Q57" s="51">
        <v>38.846010950999997</v>
      </c>
      <c r="R57" s="51">
        <v>51.122170912999998</v>
      </c>
      <c r="S57" s="51">
        <v>45.420398998460001</v>
      </c>
      <c r="T57" s="51">
        <v>47.736907348179997</v>
      </c>
      <c r="U57" s="51">
        <v>52.246800084129994</v>
      </c>
      <c r="V57" s="51">
        <v>58.706825858000002</v>
      </c>
      <c r="W57" s="51">
        <v>59.817984019219999</v>
      </c>
      <c r="X57" s="51">
        <v>71.317939197800001</v>
      </c>
      <c r="Y57" s="51">
        <v>79.624497231000007</v>
      </c>
    </row>
    <row r="58" spans="1:25">
      <c r="A58" s="65" t="s">
        <v>52</v>
      </c>
      <c r="B58" s="68">
        <v>0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55.010605495</v>
      </c>
      <c r="K58" s="51">
        <v>57.693750821000002</v>
      </c>
      <c r="L58" s="51">
        <v>49.056040465000002</v>
      </c>
      <c r="M58" s="51">
        <v>51.95035068</v>
      </c>
      <c r="N58" s="51">
        <v>59.600449089769995</v>
      </c>
      <c r="O58" s="51">
        <v>56.376521063410003</v>
      </c>
      <c r="P58" s="51">
        <v>59.823482675999998</v>
      </c>
      <c r="Q58" s="51">
        <v>57.444228086000003</v>
      </c>
      <c r="R58" s="51">
        <v>100.459421671</v>
      </c>
      <c r="S58" s="51">
        <v>116.55622815832001</v>
      </c>
      <c r="T58" s="51">
        <v>120.77278970516001</v>
      </c>
      <c r="U58" s="51">
        <v>127.30532609478999</v>
      </c>
      <c r="V58" s="51">
        <v>120.55534547041999</v>
      </c>
      <c r="W58" s="51">
        <v>134.56290635741001</v>
      </c>
      <c r="X58" s="51">
        <v>163.71975995995999</v>
      </c>
      <c r="Y58" s="51">
        <v>206.62163817676</v>
      </c>
    </row>
    <row r="59" spans="1:25">
      <c r="A59" s="65" t="s">
        <v>51</v>
      </c>
      <c r="B59" s="68">
        <v>0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24.801440009</v>
      </c>
      <c r="M59" s="51">
        <v>0</v>
      </c>
      <c r="N59" s="51">
        <v>0</v>
      </c>
      <c r="O59" s="51">
        <v>47.758823223999997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</row>
    <row r="60" spans="1:25" s="30" customFormat="1">
      <c r="A60" s="65" t="s">
        <v>50</v>
      </c>
      <c r="B60" s="69">
        <v>0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2">
        <v>831.61221671061003</v>
      </c>
      <c r="M60" s="52">
        <v>0</v>
      </c>
      <c r="N60" s="52">
        <v>0</v>
      </c>
      <c r="O60" s="52">
        <v>0</v>
      </c>
      <c r="P60" s="52">
        <v>0</v>
      </c>
      <c r="Q60" s="52">
        <v>0</v>
      </c>
      <c r="R60" s="52">
        <v>0</v>
      </c>
      <c r="S60" s="52">
        <v>0</v>
      </c>
      <c r="T60" s="52">
        <v>0</v>
      </c>
      <c r="U60" s="52">
        <v>0</v>
      </c>
      <c r="V60" s="52">
        <v>0</v>
      </c>
      <c r="W60" s="52">
        <v>0</v>
      </c>
      <c r="X60" s="52">
        <v>0</v>
      </c>
      <c r="Y60" s="52">
        <v>0</v>
      </c>
    </row>
    <row r="61" spans="1:25">
      <c r="A61" s="65" t="s">
        <v>49</v>
      </c>
      <c r="B61" s="68">
        <v>0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2.019399666</v>
      </c>
      <c r="M61" s="51">
        <v>2.5014252091300002</v>
      </c>
      <c r="N61" s="51">
        <v>3.0988451643699997</v>
      </c>
      <c r="O61" s="51">
        <v>3.19419792956</v>
      </c>
      <c r="P61" s="51">
        <v>3.2121168618800002</v>
      </c>
      <c r="Q61" s="51">
        <v>3.4473829063500001</v>
      </c>
      <c r="R61" s="51">
        <v>3.6129241406500001</v>
      </c>
      <c r="S61" s="51">
        <v>4.1836755848800005</v>
      </c>
      <c r="T61" s="51">
        <v>4.4887339885099999</v>
      </c>
      <c r="U61" s="51">
        <v>7.5804318970900004</v>
      </c>
      <c r="V61" s="51">
        <v>6.3080410868500003</v>
      </c>
      <c r="W61" s="51">
        <v>8.3044514999899999</v>
      </c>
      <c r="X61" s="51">
        <v>8.6474451500799994</v>
      </c>
      <c r="Y61" s="51">
        <v>32.082164129879999</v>
      </c>
    </row>
    <row r="62" spans="1:25">
      <c r="A62" s="65" t="s">
        <v>48</v>
      </c>
      <c r="B62" s="68">
        <v>0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0.38267642885000003</v>
      </c>
      <c r="N62" s="51">
        <v>0</v>
      </c>
      <c r="O62" s="51">
        <v>1.5665020810199999</v>
      </c>
      <c r="P62" s="51">
        <v>73.859082682020002</v>
      </c>
      <c r="Q62" s="51">
        <v>-1.26612657089</v>
      </c>
      <c r="R62" s="51">
        <v>177.81111795751002</v>
      </c>
      <c r="S62" s="51">
        <v>186.95907048119</v>
      </c>
      <c r="T62" s="51">
        <v>208.65770118683</v>
      </c>
      <c r="U62" s="51">
        <v>261.76093477234002</v>
      </c>
      <c r="V62" s="51">
        <v>168.57187457453</v>
      </c>
      <c r="W62" s="51">
        <v>114.31800617646</v>
      </c>
      <c r="X62" s="51">
        <v>296.78891642131993</v>
      </c>
      <c r="Y62" s="51">
        <v>563.73365132353001</v>
      </c>
    </row>
    <row r="63" spans="1:25">
      <c r="A63" s="65" t="s">
        <v>46</v>
      </c>
      <c r="B63" s="68">
        <v>0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259.04047098500001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</row>
    <row r="64" spans="1:25">
      <c r="A64" s="65" t="s">
        <v>45</v>
      </c>
      <c r="B64" s="68">
        <v>0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2938.1964266720001</v>
      </c>
      <c r="P64" s="51">
        <v>12458.893748495</v>
      </c>
      <c r="Q64" s="51">
        <v>10048.931782993801</v>
      </c>
      <c r="R64" s="51">
        <v>8440.0053384460898</v>
      </c>
      <c r="S64" s="51">
        <v>3888.7239658879998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1">
        <v>126.77864747</v>
      </c>
    </row>
    <row r="65" spans="1:28">
      <c r="A65" s="65" t="s">
        <v>44</v>
      </c>
      <c r="B65" s="68">
        <v>0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20.89419070912</v>
      </c>
      <c r="P65" s="51">
        <v>0</v>
      </c>
      <c r="Q65" s="51">
        <v>32.516939090779999</v>
      </c>
      <c r="R65" s="51">
        <v>35.359554635400002</v>
      </c>
      <c r="S65" s="51">
        <v>36.179192461730004</v>
      </c>
      <c r="T65" s="51">
        <v>14.10428963228</v>
      </c>
      <c r="U65" s="51">
        <v>42.826420204269994</v>
      </c>
      <c r="V65" s="51">
        <v>46.527150607639996</v>
      </c>
      <c r="W65" s="51">
        <v>51.805564705519998</v>
      </c>
      <c r="X65" s="51">
        <v>44.137441121000002</v>
      </c>
      <c r="Y65" s="51">
        <v>70.072023556999994</v>
      </c>
    </row>
    <row r="66" spans="1:28">
      <c r="A66" s="65" t="s">
        <v>43</v>
      </c>
      <c r="B66" s="68">
        <v>0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v>0</v>
      </c>
      <c r="O66" s="51">
        <v>2.96533121019</v>
      </c>
      <c r="P66" s="51">
        <v>0</v>
      </c>
      <c r="Q66" s="51">
        <v>1.4651705270099999</v>
      </c>
      <c r="R66" s="51">
        <v>1.8945052520000001</v>
      </c>
      <c r="S66" s="51">
        <v>1.6724952311400001</v>
      </c>
      <c r="T66" s="51">
        <v>1.8095375208</v>
      </c>
      <c r="U66" s="51">
        <v>2.1303970052199999</v>
      </c>
      <c r="V66" s="51">
        <v>1.9391863328199999</v>
      </c>
      <c r="W66" s="51">
        <v>1.6841673351099999</v>
      </c>
      <c r="X66" s="51">
        <v>58.578756998260005</v>
      </c>
      <c r="Y66" s="51">
        <v>2.3331400113399998</v>
      </c>
    </row>
    <row r="67" spans="1:28">
      <c r="A67" s="65" t="s">
        <v>42</v>
      </c>
      <c r="B67" s="68">
        <v>0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  <c r="O67" s="51">
        <v>0</v>
      </c>
      <c r="P67" s="51">
        <v>0</v>
      </c>
      <c r="Q67" s="51">
        <v>2.1299999999999999E-2</v>
      </c>
      <c r="R67" s="51">
        <v>1.809336404</v>
      </c>
      <c r="S67" s="51">
        <v>61.716470092339996</v>
      </c>
      <c r="T67" s="51">
        <v>0</v>
      </c>
      <c r="U67" s="51">
        <v>0</v>
      </c>
      <c r="V67" s="51">
        <v>0</v>
      </c>
      <c r="W67" s="51">
        <v>0</v>
      </c>
      <c r="X67" s="51">
        <v>2.1217563890599997</v>
      </c>
      <c r="Y67" s="51">
        <v>0</v>
      </c>
    </row>
    <row r="68" spans="1:28">
      <c r="A68" s="65" t="s">
        <v>41</v>
      </c>
      <c r="B68" s="68">
        <v>0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51">
        <v>0</v>
      </c>
      <c r="Q68" s="51">
        <v>0</v>
      </c>
      <c r="R68" s="51">
        <v>0</v>
      </c>
      <c r="S68" s="51">
        <v>0</v>
      </c>
      <c r="T68" s="51">
        <v>0</v>
      </c>
      <c r="U68" s="51">
        <v>0</v>
      </c>
      <c r="V68" s="51">
        <v>0</v>
      </c>
      <c r="W68" s="51">
        <v>0</v>
      </c>
      <c r="X68" s="51">
        <v>39.558622114000002</v>
      </c>
      <c r="Y68" s="51">
        <v>0</v>
      </c>
    </row>
    <row r="69" spans="1:28">
      <c r="A69" s="65" t="s">
        <v>40</v>
      </c>
      <c r="B69" s="68">
        <v>0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397.18213413592923</v>
      </c>
      <c r="R69" s="51">
        <v>708.55287731555006</v>
      </c>
      <c r="S69" s="51">
        <v>779.54569132546999</v>
      </c>
      <c r="T69" s="51">
        <v>804.6478502406801</v>
      </c>
      <c r="U69" s="51">
        <v>827.07567944162997</v>
      </c>
      <c r="V69" s="51">
        <v>840.32437769108992</v>
      </c>
      <c r="W69" s="51">
        <v>841.81352299571995</v>
      </c>
      <c r="X69" s="51"/>
      <c r="Y69" s="51">
        <v>141.66357621244001</v>
      </c>
    </row>
    <row r="70" spans="1:28">
      <c r="A70" s="65" t="s">
        <v>39</v>
      </c>
      <c r="B70" s="68">
        <v>0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  <c r="N70" s="51">
        <v>0</v>
      </c>
      <c r="O70" s="51">
        <v>0</v>
      </c>
      <c r="P70" s="51">
        <v>0</v>
      </c>
      <c r="Q70" s="51">
        <v>45.954042042220003</v>
      </c>
      <c r="R70" s="51">
        <v>70.413489118080008</v>
      </c>
      <c r="S70" s="51">
        <v>93.666876669060002</v>
      </c>
      <c r="T70" s="51">
        <v>87.466551644749998</v>
      </c>
      <c r="U70" s="51">
        <v>107.70386976303</v>
      </c>
      <c r="V70" s="51">
        <v>98.219685930690005</v>
      </c>
      <c r="W70" s="51">
        <v>96.65864115877001</v>
      </c>
      <c r="X70" s="51">
        <v>861.34382910600004</v>
      </c>
      <c r="Y70" s="51">
        <v>241.23891150700001</v>
      </c>
    </row>
    <row r="71" spans="1:28">
      <c r="A71" s="65" t="s">
        <v>38</v>
      </c>
      <c r="B71" s="68">
        <v>0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  <c r="N71" s="51">
        <v>0</v>
      </c>
      <c r="O71" s="51">
        <v>0</v>
      </c>
      <c r="P71" s="51">
        <v>0</v>
      </c>
      <c r="Q71" s="51">
        <v>0</v>
      </c>
      <c r="R71" s="51">
        <v>0</v>
      </c>
      <c r="S71" s="51">
        <v>0</v>
      </c>
      <c r="T71" s="51">
        <v>26.402300086</v>
      </c>
      <c r="U71" s="51">
        <v>62.132009840999999</v>
      </c>
      <c r="V71" s="51">
        <v>29.386748106999999</v>
      </c>
      <c r="W71" s="51">
        <v>30.394857581</v>
      </c>
      <c r="X71" s="51">
        <v>156.91951725412</v>
      </c>
      <c r="Y71" s="51">
        <v>51.115910434</v>
      </c>
      <c r="AB71" s="26"/>
    </row>
    <row r="72" spans="1:28">
      <c r="A72" s="65" t="s">
        <v>37</v>
      </c>
      <c r="B72" s="68">
        <v>0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1">
        <v>0</v>
      </c>
      <c r="M72" s="51">
        <v>0</v>
      </c>
      <c r="N72" s="51">
        <v>0</v>
      </c>
      <c r="O72" s="51">
        <v>0</v>
      </c>
      <c r="P72" s="51">
        <v>0</v>
      </c>
      <c r="Q72" s="51">
        <v>0</v>
      </c>
      <c r="R72" s="51">
        <v>2.5426500000000001E-2</v>
      </c>
      <c r="S72" s="51">
        <v>2.4351944E-2</v>
      </c>
      <c r="T72" s="51">
        <v>6.1525E-3</v>
      </c>
      <c r="U72" s="51">
        <v>0</v>
      </c>
      <c r="V72" s="51">
        <v>0</v>
      </c>
      <c r="W72" s="51">
        <v>0</v>
      </c>
      <c r="X72" s="51">
        <v>0</v>
      </c>
      <c r="Y72" s="51">
        <v>0</v>
      </c>
    </row>
    <row r="73" spans="1:28">
      <c r="A73" s="65" t="s">
        <v>36</v>
      </c>
      <c r="B73" s="68">
        <v>0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  <c r="N73" s="51">
        <v>0</v>
      </c>
      <c r="O73" s="51">
        <v>0</v>
      </c>
      <c r="P73" s="51">
        <v>0</v>
      </c>
      <c r="Q73" s="51">
        <v>0</v>
      </c>
      <c r="R73" s="51">
        <v>0</v>
      </c>
      <c r="S73" s="51">
        <v>0</v>
      </c>
      <c r="T73" s="51">
        <v>0</v>
      </c>
      <c r="U73" s="51">
        <v>0</v>
      </c>
      <c r="V73" s="51">
        <v>0</v>
      </c>
      <c r="W73" s="51">
        <v>0</v>
      </c>
      <c r="X73" s="51">
        <v>0</v>
      </c>
      <c r="Y73" s="51">
        <v>0</v>
      </c>
    </row>
    <row r="74" spans="1:28" ht="21.75">
      <c r="A74" s="67" t="s">
        <v>139</v>
      </c>
      <c r="B74" s="68">
        <v>0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1">
        <v>0</v>
      </c>
      <c r="M74" s="51">
        <v>0</v>
      </c>
      <c r="N74" s="51">
        <v>0</v>
      </c>
      <c r="O74" s="51">
        <v>0</v>
      </c>
      <c r="P74" s="51">
        <v>0</v>
      </c>
      <c r="Q74" s="51">
        <v>0</v>
      </c>
      <c r="R74" s="51">
        <v>0</v>
      </c>
      <c r="S74" s="51">
        <v>0</v>
      </c>
      <c r="T74" s="51">
        <v>0</v>
      </c>
      <c r="U74" s="51">
        <v>0</v>
      </c>
      <c r="V74" s="51">
        <v>0</v>
      </c>
      <c r="W74" s="51">
        <v>0</v>
      </c>
      <c r="X74" s="51">
        <v>0</v>
      </c>
      <c r="Y74" s="51">
        <v>11.35379949457</v>
      </c>
    </row>
    <row r="75" spans="1:28">
      <c r="A75" s="65" t="s">
        <v>34</v>
      </c>
      <c r="B75" s="68">
        <v>0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51">
        <v>0</v>
      </c>
      <c r="N75" s="51">
        <v>0</v>
      </c>
      <c r="O75" s="51">
        <v>0</v>
      </c>
      <c r="P75" s="51">
        <v>0</v>
      </c>
      <c r="Q75" s="51">
        <v>0</v>
      </c>
      <c r="R75" s="51">
        <v>0</v>
      </c>
      <c r="S75" s="51">
        <v>0</v>
      </c>
      <c r="T75" s="51">
        <v>0</v>
      </c>
      <c r="U75" s="51">
        <v>0</v>
      </c>
      <c r="V75" s="51">
        <v>31987.7998857325</v>
      </c>
      <c r="W75" s="51">
        <v>28805.752067126399</v>
      </c>
      <c r="X75" s="51">
        <v>0</v>
      </c>
      <c r="Y75" s="51">
        <v>338.79308259932998</v>
      </c>
    </row>
    <row r="76" spans="1:28">
      <c r="A76" s="65" t="s">
        <v>136</v>
      </c>
      <c r="B76" s="68">
        <v>0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1">
        <v>0</v>
      </c>
      <c r="M76" s="51">
        <v>0</v>
      </c>
      <c r="N76" s="51">
        <v>0</v>
      </c>
      <c r="O76" s="51">
        <v>0</v>
      </c>
      <c r="P76" s="51">
        <v>0</v>
      </c>
      <c r="Q76" s="51">
        <v>0</v>
      </c>
      <c r="R76" s="51">
        <v>0</v>
      </c>
      <c r="S76" s="51">
        <v>0</v>
      </c>
      <c r="T76" s="51">
        <v>0</v>
      </c>
      <c r="U76" s="51">
        <v>0</v>
      </c>
      <c r="V76" s="51">
        <v>0</v>
      </c>
      <c r="W76" s="51">
        <v>0</v>
      </c>
      <c r="X76" s="51">
        <v>347.28568035232001</v>
      </c>
      <c r="Y76" s="51">
        <v>0</v>
      </c>
    </row>
    <row r="77" spans="1:28">
      <c r="A77" s="65" t="s">
        <v>119</v>
      </c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47">
        <v>2.0999999999999999E-3</v>
      </c>
      <c r="Y77" s="51">
        <v>1.0487763000000001E-2</v>
      </c>
    </row>
    <row r="78" spans="1:28">
      <c r="A78" s="65" t="s">
        <v>138</v>
      </c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47"/>
      <c r="Y78" s="51">
        <v>0.63545478364999997</v>
      </c>
    </row>
    <row r="79" spans="1:28">
      <c r="A79" s="65" t="s">
        <v>135</v>
      </c>
      <c r="B79" s="51">
        <v>5.9553865369999999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86.621409080999996</v>
      </c>
      <c r="J79" s="51">
        <v>0</v>
      </c>
      <c r="K79" s="51">
        <v>0</v>
      </c>
      <c r="L79" s="51">
        <v>0</v>
      </c>
      <c r="M79" s="51">
        <v>0</v>
      </c>
      <c r="N79" s="51">
        <v>0</v>
      </c>
      <c r="O79" s="51">
        <v>0</v>
      </c>
      <c r="P79" s="51">
        <v>87.254392903068705</v>
      </c>
      <c r="Q79" s="51">
        <v>0</v>
      </c>
      <c r="R79" s="51">
        <v>0.84837946752928539</v>
      </c>
      <c r="S79" s="51">
        <v>0</v>
      </c>
      <c r="T79" s="51">
        <v>24.562237049869999</v>
      </c>
      <c r="U79" s="51">
        <v>0</v>
      </c>
      <c r="V79" s="51">
        <v>0</v>
      </c>
      <c r="W79" s="51">
        <v>0</v>
      </c>
      <c r="X79" s="47">
        <v>0</v>
      </c>
      <c r="Y79" s="51"/>
    </row>
    <row r="80" spans="1:28">
      <c r="A80" s="66" t="s">
        <v>33</v>
      </c>
      <c r="B80" s="62">
        <f>SUM(B8:B79)</f>
        <v>2794.2096756700003</v>
      </c>
      <c r="C80" s="62">
        <f t="shared" ref="C80:Y80" si="1">SUM(C8:C79)</f>
        <v>2002.2843196419999</v>
      </c>
      <c r="D80" s="62">
        <f t="shared" si="1"/>
        <v>2779.3268690325908</v>
      </c>
      <c r="E80" s="62">
        <f t="shared" si="1"/>
        <v>3716.7951017064092</v>
      </c>
      <c r="F80" s="62">
        <f t="shared" si="1"/>
        <v>4081.5548166102194</v>
      </c>
      <c r="G80" s="62">
        <f t="shared" si="1"/>
        <v>3803.4575036839997</v>
      </c>
      <c r="H80" s="62">
        <f t="shared" si="1"/>
        <v>4316.6776192248899</v>
      </c>
      <c r="I80" s="62">
        <f t="shared" si="1"/>
        <v>5215.9585748893114</v>
      </c>
      <c r="J80" s="62">
        <f t="shared" si="1"/>
        <v>4691.0165238698519</v>
      </c>
      <c r="K80" s="62">
        <f t="shared" si="1"/>
        <v>4411.0496498038401</v>
      </c>
      <c r="L80" s="62">
        <f t="shared" si="1"/>
        <v>6814.9660215865206</v>
      </c>
      <c r="M80" s="62">
        <f t="shared" si="1"/>
        <v>7590.9486391795217</v>
      </c>
      <c r="N80" s="62">
        <f t="shared" si="1"/>
        <v>7921.3056384437805</v>
      </c>
      <c r="O80" s="62">
        <f t="shared" si="1"/>
        <v>11365.003517587647</v>
      </c>
      <c r="P80" s="62">
        <f t="shared" si="1"/>
        <v>19482.31762293007</v>
      </c>
      <c r="Q80" s="62">
        <f t="shared" si="1"/>
        <v>18118.117787107229</v>
      </c>
      <c r="R80" s="62">
        <f t="shared" si="1"/>
        <v>17566.3462090504</v>
      </c>
      <c r="S80" s="62">
        <f t="shared" si="1"/>
        <v>13504.271062802052</v>
      </c>
      <c r="T80" s="62">
        <f t="shared" si="1"/>
        <v>11101.067031969711</v>
      </c>
      <c r="U80" s="62">
        <f t="shared" si="1"/>
        <v>11199.771032363327</v>
      </c>
      <c r="V80" s="62">
        <f t="shared" si="1"/>
        <v>41706.535014978253</v>
      </c>
      <c r="W80" s="62">
        <f t="shared" si="1"/>
        <v>41088.908385671581</v>
      </c>
      <c r="X80" s="62">
        <f t="shared" si="1"/>
        <v>15552.606212535009</v>
      </c>
      <c r="Y80" s="62">
        <f t="shared" si="1"/>
        <v>16135.410969071709</v>
      </c>
    </row>
    <row r="81" spans="1:25">
      <c r="A81" s="1" t="str">
        <f>+'Ingresos del PGN (Aforo)'!B20</f>
        <v>*Información a enero de 2024</v>
      </c>
      <c r="S81" s="20"/>
    </row>
    <row r="82" spans="1:25">
      <c r="A82" s="21" t="s">
        <v>32</v>
      </c>
    </row>
    <row r="83" spans="1:25">
      <c r="A83" s="2"/>
      <c r="S83" s="11"/>
      <c r="Y83" s="51"/>
    </row>
    <row r="84" spans="1:25">
      <c r="B84" s="27">
        <v>2794.2096756699998</v>
      </c>
      <c r="C84" s="27">
        <v>2002.2843196419999</v>
      </c>
      <c r="D84" s="27">
        <v>2779.3268690325899</v>
      </c>
      <c r="E84" s="27">
        <v>3716.7951017064102</v>
      </c>
      <c r="F84" s="27">
        <v>4081.5548166102199</v>
      </c>
      <c r="G84" s="27">
        <v>3803.4575036840001</v>
      </c>
      <c r="H84" s="27">
        <v>4316.6776192248899</v>
      </c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54"/>
    </row>
    <row r="85" spans="1:25">
      <c r="B85" s="16">
        <f t="shared" ref="B85:H85" si="2">+B80-B84</f>
        <v>0</v>
      </c>
      <c r="C85" s="16">
        <f t="shared" si="2"/>
        <v>0</v>
      </c>
      <c r="D85" s="16">
        <f t="shared" si="2"/>
        <v>0</v>
      </c>
      <c r="E85" s="16">
        <f t="shared" si="2"/>
        <v>0</v>
      </c>
      <c r="F85" s="16">
        <f t="shared" si="2"/>
        <v>0</v>
      </c>
      <c r="G85" s="16">
        <f t="shared" si="2"/>
        <v>0</v>
      </c>
      <c r="H85" s="16">
        <f t="shared" si="2"/>
        <v>0</v>
      </c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</row>
    <row r="88" spans="1:25">
      <c r="B88" s="5">
        <v>0</v>
      </c>
      <c r="C88" s="5">
        <v>0</v>
      </c>
      <c r="D88" s="5">
        <v>320.50038447499998</v>
      </c>
      <c r="E88" s="5">
        <v>691.26480950099995</v>
      </c>
      <c r="F88" s="5">
        <v>442.73717294099998</v>
      </c>
      <c r="G88" s="5">
        <v>0</v>
      </c>
      <c r="H88" s="5">
        <v>594.07684038299999</v>
      </c>
    </row>
  </sheetData>
  <mergeCells count="2">
    <mergeCell ref="A1:Y1"/>
    <mergeCell ref="A2:Y2"/>
  </mergeCells>
  <pageMargins left="0.7" right="0.7" top="0.75" bottom="0.75" header="0.3" footer="0.3"/>
  <pageSetup orientation="portrait" r:id="rId1"/>
  <ignoredErrors>
    <ignoredError sqref="B7:Y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Ingresos del PGN</vt:lpstr>
      <vt:lpstr>Ingresos del PGN (Aforo)</vt:lpstr>
      <vt:lpstr>Ingresos Ctes (Aforo)</vt:lpstr>
      <vt:lpstr>Recursos Capital (Aforo)</vt:lpstr>
      <vt:lpstr>Fondos Especiales (Aforo)</vt:lpstr>
      <vt:lpstr>Ingresos del PGN (Recaudo)</vt:lpstr>
      <vt:lpstr>Ingresos Ctes (Recaudo)</vt:lpstr>
      <vt:lpstr>Recursos Capital (Recaudo)</vt:lpstr>
      <vt:lpstr>Fondos Especiales (Recaudo)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David Grillo Rios</dc:creator>
  <cp:lastModifiedBy>Aldemar Marroquin Rios</cp:lastModifiedBy>
  <dcterms:created xsi:type="dcterms:W3CDTF">2016-08-30T22:12:38Z</dcterms:created>
  <dcterms:modified xsi:type="dcterms:W3CDTF">2024-01-31T21:14:16Z</dcterms:modified>
</cp:coreProperties>
</file>