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\OneDrive\Escritorio\Publicaciones MHCP\INFORME DE EJECUCIÓN PNG\"/>
    </mc:Choice>
  </mc:AlternateContent>
  <xr:revisionPtr revIDLastSave="0" documentId="8_{1097479F-1AD3-4D59-93B0-1D1C9EAA302A}" xr6:coauthVersionLast="44" xr6:coauthVersionMax="44" xr10:uidLastSave="{00000000-0000-0000-0000-000000000000}"/>
  <bookViews>
    <workbookView xWindow="-120" yWindow="-120" windowWidth="20730" windowHeight="11160" xr2:uid="{92FCA193-8ABC-46E3-AE02-3C7AEB98052E}"/>
  </bookViews>
  <sheets>
    <sheet name="CUA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1" l="1"/>
  <c r="K31" i="1" s="1"/>
  <c r="D31" i="1"/>
  <c r="H31" i="1" s="1"/>
  <c r="C31" i="1"/>
  <c r="G31" i="1" s="1"/>
  <c r="B31" i="1"/>
  <c r="F31" i="1" s="1"/>
  <c r="J30" i="1"/>
  <c r="F30" i="1"/>
  <c r="E30" i="1"/>
  <c r="I30" i="1" s="1"/>
  <c r="D30" i="1"/>
  <c r="H30" i="1" s="1"/>
  <c r="C30" i="1"/>
  <c r="B30" i="1"/>
  <c r="G30" i="1" s="1"/>
  <c r="G29" i="1"/>
  <c r="F29" i="1"/>
  <c r="E29" i="1"/>
  <c r="K29" i="1" s="1"/>
  <c r="D29" i="1"/>
  <c r="J29" i="1" s="1"/>
  <c r="C29" i="1"/>
  <c r="B29" i="1"/>
  <c r="J28" i="1"/>
  <c r="E28" i="1"/>
  <c r="K28" i="1" s="1"/>
  <c r="D28" i="1"/>
  <c r="C28" i="1"/>
  <c r="G28" i="1" s="1"/>
  <c r="B28" i="1"/>
  <c r="F28" i="1" s="1"/>
  <c r="E27" i="1"/>
  <c r="K27" i="1" s="1"/>
  <c r="D27" i="1"/>
  <c r="H27" i="1" s="1"/>
  <c r="C27" i="1"/>
  <c r="G27" i="1" s="1"/>
  <c r="B27" i="1"/>
  <c r="F27" i="1" s="1"/>
  <c r="J26" i="1"/>
  <c r="F26" i="1"/>
  <c r="E26" i="1"/>
  <c r="I26" i="1" s="1"/>
  <c r="D26" i="1"/>
  <c r="H26" i="1" s="1"/>
  <c r="C26" i="1"/>
  <c r="B26" i="1"/>
  <c r="G26" i="1" s="1"/>
  <c r="G25" i="1"/>
  <c r="F25" i="1"/>
  <c r="E25" i="1"/>
  <c r="K25" i="1" s="1"/>
  <c r="D25" i="1"/>
  <c r="J25" i="1" s="1"/>
  <c r="C25" i="1"/>
  <c r="B25" i="1"/>
  <c r="J24" i="1"/>
  <c r="E24" i="1"/>
  <c r="K24" i="1" s="1"/>
  <c r="D24" i="1"/>
  <c r="C24" i="1"/>
  <c r="G24" i="1" s="1"/>
  <c r="B24" i="1"/>
  <c r="F24" i="1" s="1"/>
  <c r="E23" i="1"/>
  <c r="K23" i="1" s="1"/>
  <c r="D23" i="1"/>
  <c r="H23" i="1" s="1"/>
  <c r="C23" i="1"/>
  <c r="G23" i="1" s="1"/>
  <c r="B23" i="1"/>
  <c r="F23" i="1" s="1"/>
  <c r="J22" i="1"/>
  <c r="E22" i="1"/>
  <c r="I22" i="1" s="1"/>
  <c r="D22" i="1"/>
  <c r="H22" i="1" s="1"/>
  <c r="C22" i="1"/>
  <c r="B22" i="1"/>
  <c r="F22" i="1" s="1"/>
  <c r="G21" i="1"/>
  <c r="F21" i="1"/>
  <c r="E21" i="1"/>
  <c r="K21" i="1" s="1"/>
  <c r="D21" i="1"/>
  <c r="J21" i="1" s="1"/>
  <c r="C21" i="1"/>
  <c r="B21" i="1"/>
  <c r="J20" i="1"/>
  <c r="E20" i="1"/>
  <c r="K20" i="1" s="1"/>
  <c r="D20" i="1"/>
  <c r="C20" i="1"/>
  <c r="G20" i="1" s="1"/>
  <c r="B20" i="1"/>
  <c r="F20" i="1" s="1"/>
  <c r="E19" i="1"/>
  <c r="K19" i="1" s="1"/>
  <c r="D19" i="1"/>
  <c r="H19" i="1" s="1"/>
  <c r="C19" i="1"/>
  <c r="G19" i="1" s="1"/>
  <c r="B19" i="1"/>
  <c r="F19" i="1" s="1"/>
  <c r="J18" i="1"/>
  <c r="E18" i="1"/>
  <c r="I18" i="1" s="1"/>
  <c r="D18" i="1"/>
  <c r="H18" i="1" s="1"/>
  <c r="C18" i="1"/>
  <c r="B18" i="1"/>
  <c r="F18" i="1" s="1"/>
  <c r="I17" i="1"/>
  <c r="G17" i="1"/>
  <c r="F17" i="1"/>
  <c r="E17" i="1"/>
  <c r="K17" i="1" s="1"/>
  <c r="D17" i="1"/>
  <c r="H17" i="1" s="1"/>
  <c r="C17" i="1"/>
  <c r="B17" i="1"/>
  <c r="K16" i="1"/>
  <c r="J16" i="1"/>
  <c r="E16" i="1"/>
  <c r="D16" i="1"/>
  <c r="C16" i="1"/>
  <c r="G16" i="1" s="1"/>
  <c r="B16" i="1"/>
  <c r="I16" i="1" s="1"/>
  <c r="E15" i="1"/>
  <c r="K15" i="1" s="1"/>
  <c r="D15" i="1"/>
  <c r="J15" i="1" s="1"/>
  <c r="C15" i="1"/>
  <c r="G15" i="1" s="1"/>
  <c r="B15" i="1"/>
  <c r="F15" i="1" s="1"/>
  <c r="J14" i="1"/>
  <c r="E14" i="1"/>
  <c r="I14" i="1" s="1"/>
  <c r="D14" i="1"/>
  <c r="H14" i="1" s="1"/>
  <c r="C14" i="1"/>
  <c r="B14" i="1"/>
  <c r="G14" i="1" s="1"/>
  <c r="I13" i="1"/>
  <c r="G13" i="1"/>
  <c r="F13" i="1"/>
  <c r="E13" i="1"/>
  <c r="K13" i="1" s="1"/>
  <c r="D13" i="1"/>
  <c r="J13" i="1" s="1"/>
  <c r="C13" i="1"/>
  <c r="B13" i="1"/>
  <c r="K12" i="1"/>
  <c r="J12" i="1"/>
  <c r="E12" i="1"/>
  <c r="D12" i="1"/>
  <c r="C12" i="1"/>
  <c r="G12" i="1" s="1"/>
  <c r="B12" i="1"/>
  <c r="F12" i="1" s="1"/>
  <c r="E11" i="1"/>
  <c r="K11" i="1" s="1"/>
  <c r="D11" i="1"/>
  <c r="H11" i="1" s="1"/>
  <c r="C11" i="1"/>
  <c r="G11" i="1" s="1"/>
  <c r="B11" i="1"/>
  <c r="F11" i="1" s="1"/>
  <c r="J10" i="1"/>
  <c r="E10" i="1"/>
  <c r="I10" i="1" s="1"/>
  <c r="D10" i="1"/>
  <c r="H10" i="1" s="1"/>
  <c r="C10" i="1"/>
  <c r="B10" i="1"/>
  <c r="G10" i="1" s="1"/>
  <c r="I9" i="1"/>
  <c r="G9" i="1"/>
  <c r="F9" i="1"/>
  <c r="E9" i="1"/>
  <c r="K9" i="1" s="1"/>
  <c r="D9" i="1"/>
  <c r="J9" i="1" s="1"/>
  <c r="C9" i="1"/>
  <c r="B9" i="1"/>
  <c r="A3" i="1"/>
  <c r="K10" i="1" l="1"/>
  <c r="I11" i="1"/>
  <c r="K14" i="1"/>
  <c r="I15" i="1"/>
  <c r="K18" i="1"/>
  <c r="I19" i="1"/>
  <c r="K22" i="1"/>
  <c r="I23" i="1"/>
  <c r="K26" i="1"/>
  <c r="I27" i="1"/>
  <c r="K30" i="1"/>
  <c r="I31" i="1"/>
  <c r="H15" i="1"/>
  <c r="F16" i="1"/>
  <c r="J11" i="1"/>
  <c r="H12" i="1"/>
  <c r="H16" i="1"/>
  <c r="J19" i="1"/>
  <c r="H20" i="1"/>
  <c r="J23" i="1"/>
  <c r="H24" i="1"/>
  <c r="J27" i="1"/>
  <c r="H28" i="1"/>
  <c r="J31" i="1"/>
  <c r="I12" i="1"/>
  <c r="I20" i="1"/>
  <c r="I24" i="1"/>
  <c r="I28" i="1"/>
  <c r="F10" i="1"/>
  <c r="F14" i="1"/>
  <c r="H21" i="1"/>
  <c r="H25" i="1"/>
  <c r="H29" i="1"/>
  <c r="B8" i="1"/>
  <c r="B35" i="1" s="1"/>
  <c r="H9" i="1"/>
  <c r="G18" i="1"/>
  <c r="I21" i="1"/>
  <c r="G22" i="1"/>
  <c r="I25" i="1"/>
  <c r="I29" i="1"/>
  <c r="H13" i="1"/>
  <c r="D8" i="1"/>
  <c r="J17" i="1"/>
  <c r="C8" i="1"/>
  <c r="E8" i="1"/>
  <c r="D35" i="1" l="1"/>
  <c r="J8" i="1"/>
  <c r="H8" i="1"/>
  <c r="E35" i="1"/>
  <c r="K8" i="1"/>
  <c r="I8" i="1"/>
  <c r="C35" i="1"/>
  <c r="G8" i="1"/>
  <c r="F8" i="1"/>
  <c r="F35" i="1" s="1"/>
</calcChain>
</file>

<file path=xl/sharedStrings.xml><?xml version="1.0" encoding="utf-8"?>
<sst xmlns="http://schemas.openxmlformats.org/spreadsheetml/2006/main" count="51" uniqueCount="51">
  <si>
    <t>Cuadro No. 6</t>
  </si>
  <si>
    <t xml:space="preserve">Ejecución del presupuesto de los Establecimientos Públicos del Orden Nacional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</si>
  <si>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</si>
  <si>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</si>
  <si>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</si>
  <si>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</si>
  <si>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</si>
  <si>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</si>
  <si>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</si>
  <si>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</si>
  <si>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</si>
  <si>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</si>
  <si>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</si>
  <si>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</si>
  <si>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</si>
  <si>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</si>
  <si>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</si>
  <si>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</si>
  <si>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</si>
  <si>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</si>
  <si>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</si>
  <si>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</si>
  <si>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</si>
  <si>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</si>
  <si>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</si>
  <si>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</si>
  <si>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>TOTAL ESTAPUBLICOS</t>
  </si>
  <si>
    <t>AGRICULTURA Y DESARROLLO RURAL</t>
  </si>
  <si>
    <t>AMBIENTE Y DESARROLLO SOSTENIBLE</t>
  </si>
  <si>
    <t>COMERCIO, INDUSTRIA Y TURISMO</t>
  </si>
  <si>
    <t>CULTURA</t>
  </si>
  <si>
    <t>DEFENSA Y POLICÍA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</si>
  <si>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</si>
  <si>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</si>
  <si>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</si>
  <si>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</si>
  <si>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</si>
  <si>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</si>
  <si>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</si>
  <si>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</si>
  <si>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</si>
  <si>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</si>
  <si>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</si>
  <si>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</si>
  <si>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REGISTRADURÍA</t>
  </si>
  <si>
    <t>RELACIONES EXTERIORES</t>
  </si>
  <si>
    <t>SALUD Y PROTECCIÓN SOCIAL</t>
  </si>
  <si>
    <t>TECNOLOGÍAS DE LA INFORMACIÓN Y LAS COMUNICACIONES</t>
  </si>
  <si>
    <t>TRABAJO</t>
  </si>
  <si>
    <t>TRANSPORTE</t>
  </si>
  <si>
    <t>Fuente: Dirección General del Presupuesto Público Nal. 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</si>
</sst>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  <numFmt numFmtId="170" formatCode="_-* #,##0.0_-;\-* #,##0.0_-;_-* &quot;-&quot;_-;_-@_-"/>
    <numFmt numFmtId="171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3" fillId="0" borderId="0"/>
  </cellStyleXfs>
  <cellXfs count="45">
    <xf numFmtId="0" fontId="0" fillId="0" borderId="0" xfId="0"/>
    <xf numFmtId="164" fontId="3" fillId="0" borderId="0" xfId="4" applyFont="1" applyAlignment="1">
      <alignment horizontal="center"/>
    </xf>
    <xf numFmtId="0" fontId="4" fillId="0" borderId="0" xfId="0" applyFont="1"/>
    <xf numFmtId="165" fontId="5" fillId="0" borderId="0" xfId="1" applyNumberFormat="1" applyFont="1"/>
    <xf numFmtId="164" fontId="5" fillId="0" borderId="0" xfId="4" applyFont="1" applyAlignment="1">
      <alignment horizontal="center"/>
    </xf>
    <xf numFmtId="167" fontId="7" fillId="2" borderId="0" xfId="5" applyNumberFormat="1" applyFont="1" applyFill="1" applyAlignment="1">
      <alignment horizontal="left" vertical="top" wrapText="1"/>
    </xf>
    <xf numFmtId="165" fontId="7" fillId="2" borderId="0" xfId="6" applyNumberFormat="1" applyFont="1" applyFill="1" applyAlignment="1">
      <alignment horizontal="center" vertical="top" wrapText="1"/>
    </xf>
    <xf numFmtId="167" fontId="7" fillId="2" borderId="0" xfId="5" applyNumberFormat="1" applyFont="1" applyFill="1" applyAlignment="1">
      <alignment horizontal="center" vertical="top" wrapText="1"/>
    </xf>
    <xf numFmtId="168" fontId="7" fillId="2" borderId="1" xfId="1" applyNumberFormat="1" applyFont="1" applyFill="1" applyBorder="1" applyAlignment="1">
      <alignment horizontal="center"/>
    </xf>
    <xf numFmtId="168" fontId="7" fillId="2" borderId="2" xfId="1" applyNumberFormat="1" applyFont="1" applyFill="1" applyBorder="1" applyAlignment="1">
      <alignment horizontal="center"/>
    </xf>
    <xf numFmtId="168" fontId="7" fillId="2" borderId="3" xfId="7" applyNumberFormat="1" applyFont="1" applyFill="1" applyBorder="1" applyAlignment="1">
      <alignment horizontal="center"/>
    </xf>
    <xf numFmtId="168" fontId="7" fillId="2" borderId="0" xfId="7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165" fontId="9" fillId="2" borderId="0" xfId="1" applyNumberFormat="1" applyFont="1" applyFill="1"/>
    <xf numFmtId="167" fontId="7" fillId="2" borderId="0" xfId="1" quotePrefix="1" applyNumberFormat="1" applyFont="1" applyFill="1" applyAlignment="1">
      <alignment horizontal="center"/>
    </xf>
    <xf numFmtId="167" fontId="7" fillId="2" borderId="0" xfId="1" applyNumberFormat="1" applyFont="1" applyFill="1" applyAlignment="1">
      <alignment horizontal="center"/>
    </xf>
    <xf numFmtId="168" fontId="7" fillId="2" borderId="4" xfId="7" quotePrefix="1" applyNumberFormat="1" applyFont="1" applyFill="1" applyBorder="1" applyAlignment="1">
      <alignment horizontal="center"/>
    </xf>
    <xf numFmtId="168" fontId="7" fillId="2" borderId="0" xfId="7" quotePrefix="1" applyNumberFormat="1" applyFont="1" applyFill="1" applyAlignment="1">
      <alignment horizontal="center"/>
    </xf>
    <xf numFmtId="164" fontId="11" fillId="3" borderId="0" xfId="8" applyFont="1" applyFill="1"/>
    <xf numFmtId="41" fontId="11" fillId="3" borderId="0" xfId="2" applyFont="1" applyFill="1"/>
    <xf numFmtId="170" fontId="11" fillId="3" borderId="4" xfId="2" applyNumberFormat="1" applyFont="1" applyFill="1" applyBorder="1"/>
    <xf numFmtId="170" fontId="11" fillId="3" borderId="0" xfId="2" applyNumberFormat="1" applyFont="1" applyFill="1"/>
    <xf numFmtId="0" fontId="12" fillId="0" borderId="0" xfId="0" applyFont="1" applyAlignment="1">
      <alignment horizontal="left"/>
    </xf>
    <xf numFmtId="41" fontId="5" fillId="0" borderId="0" xfId="2" applyFont="1"/>
    <xf numFmtId="170" fontId="5" fillId="0" borderId="5" xfId="2" applyNumberFormat="1" applyFont="1" applyBorder="1"/>
    <xf numFmtId="170" fontId="5" fillId="0" borderId="0" xfId="2" applyNumberFormat="1" applyFont="1"/>
    <xf numFmtId="165" fontId="4" fillId="0" borderId="0" xfId="0" applyNumberFormat="1" applyFont="1"/>
    <xf numFmtId="170" fontId="5" fillId="0" borderId="4" xfId="2" applyNumberFormat="1" applyFont="1" applyBorder="1"/>
    <xf numFmtId="171" fontId="4" fillId="0" borderId="0" xfId="3" applyNumberFormat="1" applyFont="1"/>
    <xf numFmtId="10" fontId="4" fillId="0" borderId="0" xfId="3" applyNumberFormat="1" applyFont="1"/>
    <xf numFmtId="9" fontId="4" fillId="0" borderId="0" xfId="3" applyFont="1"/>
    <xf numFmtId="0" fontId="12" fillId="0" borderId="0" xfId="0" applyFont="1" applyAlignment="1">
      <alignment horizontal="left" vertical="top" wrapText="1"/>
    </xf>
    <xf numFmtId="41" fontId="5" fillId="0" borderId="0" xfId="2" applyFont="1" applyAlignment="1">
      <alignment vertical="top"/>
    </xf>
    <xf numFmtId="41" fontId="5" fillId="0" borderId="0" xfId="2" applyFont="1" applyAlignment="1">
      <alignment vertical="top" wrapText="1"/>
    </xf>
    <xf numFmtId="170" fontId="5" fillId="0" borderId="4" xfId="2" applyNumberFormat="1" applyFont="1" applyBorder="1" applyAlignment="1">
      <alignment vertical="top" wrapText="1"/>
    </xf>
    <xf numFmtId="170" fontId="5" fillId="0" borderId="0" xfId="2" applyNumberFormat="1" applyFont="1" applyAlignment="1">
      <alignment vertical="top" wrapText="1"/>
    </xf>
    <xf numFmtId="0" fontId="4" fillId="0" borderId="0" xfId="0" applyFont="1" applyAlignment="1">
      <alignment vertical="top" wrapText="1"/>
    </xf>
    <xf numFmtId="0" fontId="12" fillId="0" borderId="6" xfId="0" applyFont="1" applyBorder="1" applyAlignment="1">
      <alignment horizontal="left"/>
    </xf>
    <xf numFmtId="41" fontId="5" fillId="0" borderId="6" xfId="2" applyFont="1" applyBorder="1"/>
    <xf numFmtId="170" fontId="5" fillId="0" borderId="7" xfId="2" applyNumberFormat="1" applyFont="1" applyBorder="1"/>
    <xf numFmtId="170" fontId="5" fillId="0" borderId="6" xfId="2" applyNumberFormat="1" applyFont="1" applyBorder="1"/>
    <xf numFmtId="164" fontId="12" fillId="0" borderId="0" xfId="9" applyFont="1" applyAlignment="1">
      <alignment horizontal="left"/>
    </xf>
    <xf numFmtId="167" fontId="5" fillId="0" borderId="0" xfId="7" applyNumberFormat="1" applyFont="1"/>
    <xf numFmtId="168" fontId="5" fillId="0" borderId="0" xfId="7" applyNumberFormat="1" applyFont="1"/>
    <xf numFmtId="41" fontId="4" fillId="0" borderId="0" xfId="0" applyNumberFormat="1" applyFont="1"/>
  </cellXfs>
  <cellStyles count="10">
    <cellStyle name="Millares" xfId="1" builtinId="3"/>
    <cellStyle name="Millares [0]" xfId="2" builtinId="6"/>
    <cellStyle name="Millares 4 3" xfId="6" xr:uid="{30828DC8-3021-42CC-8BD3-98BACE82C0B9}"/>
    <cellStyle name="Millares 7 2" xfId="5" xr:uid="{065FE99C-3BE2-4C98-9360-549CA07BE201}"/>
    <cellStyle name="Millares_CIFRAS PAGINA WEB 1995 - 2003" xfId="9" xr:uid="{3B636B26-CB11-4E8E-A97A-184112AA1CD8}"/>
    <cellStyle name="Millares_Plano ejecucion principales programas julio 13 - Despues de consejo de ministros" xfId="7" xr:uid="{4BEB4738-C1B2-4B44-AA70-77E8BA1A3EF6}"/>
    <cellStyle name="Normal" xfId="0" builtinId="0"/>
    <cellStyle name="Normal_archivoplanoacumulado.junio.sacado.julio17-2007-sector" xfId="8" xr:uid="{587F51B7-8111-4269-BEB6-471D9DA4C134}"/>
    <cellStyle name="Normal_Principales Programas 2007" xfId="4" xr:uid="{247D8FDC-6F70-41F0-A3E2-419770C4A0C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MARZ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TD.CUA7"/>
      <sheetName val="CUA7"/>
      <sheetName val="CUA8.TD"/>
      <sheetName val="CUA8"/>
      <sheetName val="CUA9.TD"/>
      <sheetName val="CUA9"/>
      <sheetName val="CUA10.TD"/>
      <sheetName val="CUA10"/>
    </sheetNames>
    <sheetDataSet>
      <sheetData sheetId="0"/>
      <sheetData sheetId="1"/>
      <sheetData sheetId="2"/>
      <sheetData sheetId="3">
        <row r="3">
          <cell r="A3" t="str">
            <v>Acumulada a marzo de 2020</v>
          </cell>
        </row>
      </sheetData>
      <sheetData sheetId="4"/>
      <sheetData sheetId="5"/>
      <sheetData sheetId="6"/>
      <sheetData sheetId="7">
        <row r="25">
          <cell r="C25">
            <v>16506.515685771999</v>
          </cell>
          <cell r="D25">
            <v>7042.7263520719516</v>
          </cell>
          <cell r="E25">
            <v>2645.5850817661694</v>
          </cell>
          <cell r="F25">
            <v>2583.9626637012898</v>
          </cell>
          <cell r="G25">
            <v>9463.7893337000496</v>
          </cell>
        </row>
      </sheetData>
      <sheetData sheetId="8"/>
      <sheetData sheetId="9"/>
      <sheetData sheetId="10"/>
      <sheetData sheetId="11"/>
      <sheetData sheetId="12">
        <row r="11">
          <cell r="A11" t="str">
            <v>AGRICULTURA Y DESARROLLO RURAL</v>
          </cell>
          <cell r="B11">
            <v>100901441591</v>
          </cell>
          <cell r="C11">
            <v>29317175774.500004</v>
          </cell>
          <cell r="D11">
            <v>8153189188.2999992</v>
          </cell>
          <cell r="E11">
            <v>8017019369.2999992</v>
          </cell>
        </row>
        <row r="12">
          <cell r="A12" t="str">
            <v>AMBIENTE Y DESARROLLO SOSTENIBLE</v>
          </cell>
          <cell r="B12">
            <v>167795878999</v>
          </cell>
          <cell r="C12">
            <v>111780809220.5</v>
          </cell>
          <cell r="D12">
            <v>43617085064.580002</v>
          </cell>
          <cell r="E12">
            <v>43325653463.580002</v>
          </cell>
        </row>
        <row r="13">
          <cell r="A13" t="str">
            <v>COMERCIO, INDUSTRIA Y TURISMO</v>
          </cell>
          <cell r="B13">
            <v>404242619235</v>
          </cell>
          <cell r="C13">
            <v>178572069952.60999</v>
          </cell>
          <cell r="D13">
            <v>47320944238.959999</v>
          </cell>
          <cell r="E13">
            <v>46884859450.370003</v>
          </cell>
        </row>
        <row r="14">
          <cell r="A14" t="str">
            <v>CULTURA</v>
          </cell>
          <cell r="B14">
            <v>14883520528</v>
          </cell>
          <cell r="C14">
            <v>3607451855.8499999</v>
          </cell>
          <cell r="D14">
            <v>1171264770.5899999</v>
          </cell>
          <cell r="E14">
            <v>756410763.05000007</v>
          </cell>
        </row>
        <row r="15">
          <cell r="A15" t="str">
            <v>DEFENSA Y POLICÍA</v>
          </cell>
          <cell r="B15">
            <v>1878160000000</v>
          </cell>
          <cell r="C15">
            <v>735862240147.89014</v>
          </cell>
          <cell r="D15">
            <v>294103651933.07001</v>
          </cell>
          <cell r="E15">
            <v>254768793206.12</v>
          </cell>
        </row>
        <row r="16">
          <cell r="A16" t="str">
            <v>EDUCACIÓN</v>
          </cell>
          <cell r="B16">
            <v>29298764163</v>
          </cell>
          <cell r="C16">
            <v>8323468546.4099998</v>
          </cell>
          <cell r="D16">
            <v>1825792024.1099999</v>
          </cell>
          <cell r="E16">
            <v>1554161025.8599999</v>
          </cell>
        </row>
        <row r="17">
          <cell r="A17" t="str">
            <v>EMPLEO PÚBLICO</v>
          </cell>
          <cell r="B17">
            <v>503742034087</v>
          </cell>
          <cell r="C17">
            <v>133108795730.92</v>
          </cell>
          <cell r="D17">
            <v>31717367103.34</v>
          </cell>
          <cell r="E17">
            <v>30946795653.540001</v>
          </cell>
        </row>
        <row r="18">
          <cell r="A18" t="str">
            <v>FISCALÍA</v>
          </cell>
          <cell r="B18">
            <v>73180377000</v>
          </cell>
          <cell r="C18">
            <v>927051454</v>
          </cell>
          <cell r="D18">
            <v>481819412</v>
          </cell>
          <cell r="E18">
            <v>481652332</v>
          </cell>
        </row>
        <row r="19">
          <cell r="A19" t="str">
            <v>HACIENDA</v>
          </cell>
          <cell r="B19">
            <v>311267000000</v>
          </cell>
          <cell r="C19">
            <v>72157808078.669998</v>
          </cell>
          <cell r="D19">
            <v>39898632655.510002</v>
          </cell>
          <cell r="E19">
            <v>39877039247.190002</v>
          </cell>
        </row>
        <row r="20">
          <cell r="A20" t="str">
            <v>INCLUSIÓN SOCIAL Y RECONCILIACIÓN</v>
          </cell>
          <cell r="B20">
            <v>2790224000000</v>
          </cell>
          <cell r="C20">
            <v>1646952097812.1301</v>
          </cell>
          <cell r="D20">
            <v>383664644120.16998</v>
          </cell>
          <cell r="E20">
            <v>383663664491.16998</v>
          </cell>
        </row>
        <row r="21">
          <cell r="A21" t="str">
            <v>INFORMACIÓN ESTADÍSTICA</v>
          </cell>
          <cell r="B21">
            <v>113102000000</v>
          </cell>
          <cell r="C21">
            <v>10637573095.620001</v>
          </cell>
          <cell r="D21">
            <v>1961211382.9299998</v>
          </cell>
          <cell r="E21">
            <v>1957785736.9299998</v>
          </cell>
        </row>
        <row r="22">
          <cell r="A22" t="str">
            <v>INTERIOR</v>
          </cell>
          <cell r="B22">
            <v>94260700000</v>
          </cell>
          <cell r="C22">
            <v>54691909983</v>
          </cell>
          <cell r="D22">
            <v>50816000</v>
          </cell>
          <cell r="E22">
            <v>50816000</v>
          </cell>
        </row>
        <row r="23">
          <cell r="A23" t="str">
            <v>JUSTICIA Y DEL DERECHO</v>
          </cell>
          <cell r="B23">
            <v>530412052000</v>
          </cell>
          <cell r="C23">
            <v>155879600914.68997</v>
          </cell>
          <cell r="D23">
            <v>63870297580.400002</v>
          </cell>
          <cell r="E23">
            <v>59796819893.150002</v>
          </cell>
        </row>
        <row r="24">
          <cell r="A24" t="str">
            <v>MINAS Y ENERGÍA</v>
          </cell>
          <cell r="B24">
            <v>1374390178760</v>
          </cell>
          <cell r="C24">
            <v>868271027849.71985</v>
          </cell>
          <cell r="D24">
            <v>802208663732.41992</v>
          </cell>
          <cell r="E24">
            <v>801402310609.66992</v>
          </cell>
        </row>
        <row r="25">
          <cell r="A25" t="str">
            <v>ORGANISMOS DE CONTROL</v>
          </cell>
          <cell r="B25">
            <v>21347000000</v>
          </cell>
          <cell r="C25">
            <v>1992927574.5799999</v>
          </cell>
          <cell r="D25">
            <v>616964101.49000001</v>
          </cell>
          <cell r="E25">
            <v>616225867.49000001</v>
          </cell>
        </row>
        <row r="26">
          <cell r="A26" t="str">
            <v>PLANEACIÓN</v>
          </cell>
          <cell r="B26">
            <v>620248483343</v>
          </cell>
          <cell r="C26">
            <v>70274952305.850006</v>
          </cell>
          <cell r="D26">
            <v>17716941027.599998</v>
          </cell>
          <cell r="E26">
            <v>17520198637.599998</v>
          </cell>
        </row>
        <row r="27">
          <cell r="A27" t="str">
            <v>PRESIDENCIA DE LA REPÚBLICA</v>
          </cell>
          <cell r="B27">
            <v>66795365000</v>
          </cell>
          <cell r="C27">
            <v>2274990626</v>
          </cell>
          <cell r="D27">
            <v>924979930.53999996</v>
          </cell>
          <cell r="E27">
            <v>924979930.53999996</v>
          </cell>
        </row>
        <row r="28">
          <cell r="A28" t="str">
            <v>REGISTRADURÍA</v>
          </cell>
          <cell r="B28">
            <v>114503000000</v>
          </cell>
          <cell r="C28">
            <v>25580272698.760002</v>
          </cell>
          <cell r="D28">
            <v>5083008737.7600002</v>
          </cell>
          <cell r="E28">
            <v>5083008737.7600002</v>
          </cell>
        </row>
        <row r="29">
          <cell r="A29" t="str">
            <v>RELACIONES EXTERIORES</v>
          </cell>
          <cell r="B29">
            <v>218000000000</v>
          </cell>
          <cell r="C29">
            <v>162527205475.95999</v>
          </cell>
          <cell r="D29">
            <v>65427013899.529999</v>
          </cell>
          <cell r="E29">
            <v>65206460387.529999</v>
          </cell>
        </row>
        <row r="30">
          <cell r="A30" t="str">
            <v>SALUD Y PROTECCIÓN SOCIAL</v>
          </cell>
          <cell r="B30">
            <v>550982212000</v>
          </cell>
          <cell r="C30">
            <v>210219702698.99002</v>
          </cell>
          <cell r="D30">
            <v>90408120097.620026</v>
          </cell>
          <cell r="E30">
            <v>90112781397.300034</v>
          </cell>
        </row>
        <row r="31">
          <cell r="A31" t="str">
            <v>TECNOLOGÍAS DE LA INFORMACIÓN Y LAS COMUNICACIONES</v>
          </cell>
          <cell r="B31">
            <v>1566987941124</v>
          </cell>
          <cell r="C31">
            <v>738058277802.22998</v>
          </cell>
          <cell r="D31">
            <v>259830087468.26001</v>
          </cell>
          <cell r="E31">
            <v>254326845563.83002</v>
          </cell>
        </row>
        <row r="32">
          <cell r="A32" t="str">
            <v>TRABAJO</v>
          </cell>
          <cell r="B32">
            <v>1673287943750</v>
          </cell>
          <cell r="C32">
            <v>322761721130.90002</v>
          </cell>
          <cell r="D32">
            <v>209185861526.25998</v>
          </cell>
          <cell r="E32">
            <v>208139467382.11996</v>
          </cell>
        </row>
        <row r="33">
          <cell r="A33" t="str">
            <v>TRANSPORTE</v>
          </cell>
          <cell r="B33">
            <v>3288503174192</v>
          </cell>
          <cell r="C33">
            <v>1498947221342.1702</v>
          </cell>
          <cell r="D33">
            <v>276346725770.72998</v>
          </cell>
          <cell r="E33">
            <v>268548914555.19</v>
          </cell>
        </row>
        <row r="34">
          <cell r="A34" t="str">
            <v>Total general</v>
          </cell>
          <cell r="B34">
            <v>16506515685772</v>
          </cell>
          <cell r="C34">
            <v>7042726352071.9512</v>
          </cell>
          <cell r="D34">
            <v>2645585081766.1699</v>
          </cell>
          <cell r="E34">
            <v>2583962663701.29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FF41F-5001-4F20-9D1A-E7F7004C8380}">
  <sheetPr codeName="Hoja13"/>
  <dimension ref="A1:N35"/>
  <sheetViews>
    <sheetView showGridLines="0" tabSelected="1" workbookViewId="0">
      <selection activeCell="A35" sqref="A35:XFD1048576"/>
    </sheetView>
  </sheetViews>
  <sheetFormatPr baseColWidth="10" defaultColWidth="0" defaultRowHeight="11.25" zeroHeight="1" x14ac:dyDescent="0.2"/>
  <cols>
    <col min="1" max="1" width="35.85546875" style="2" customWidth="1"/>
    <col min="2" max="2" width="10.85546875" style="2" bestFit="1" customWidth="1"/>
    <col min="3" max="3" width="12.85546875" style="2" bestFit="1" customWidth="1"/>
    <col min="4" max="4" width="9.5703125" style="2" bestFit="1" customWidth="1"/>
    <col min="5" max="5" width="6" style="2" bestFit="1" customWidth="1"/>
    <col min="6" max="6" width="13.42578125" style="2" customWidth="1"/>
    <col min="7" max="7" width="11" style="2" customWidth="1"/>
    <col min="8" max="8" width="9.85546875" style="2" customWidth="1"/>
    <col min="9" max="9" width="9.42578125" style="2" customWidth="1"/>
    <col min="10" max="10" width="11.42578125" style="2" customWidth="1"/>
    <col min="11" max="11" width="10.5703125" style="2" bestFit="1" customWidth="1"/>
    <col min="12" max="12" width="11.42578125" style="2" customWidth="1"/>
    <col min="13" max="13" width="11.42578125" style="2" hidden="1"/>
    <col min="14" max="14" width="17.140625" style="2" hidden="1"/>
    <col min="15" max="16384" width="11.42578125" style="2" hidden="1"/>
  </cols>
  <sheetData>
    <row r="1" spans="1:14" ht="11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ht="11.2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N2" s="3"/>
    </row>
    <row r="3" spans="1:14" ht="11.25" customHeight="1" x14ac:dyDescent="0.2">
      <c r="A3" s="1" t="str">
        <f>+[1]CUA1!A3:L3</f>
        <v>Acumulada a marzo de 2020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1.25" customHeight="1" x14ac:dyDescent="0.2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spans="1:14" ht="11.25" customHeight="1" x14ac:dyDescent="0.2">
      <c r="A5" s="5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7" t="s">
        <v>8</v>
      </c>
      <c r="G5" s="8" t="s">
        <v>9</v>
      </c>
      <c r="H5" s="9"/>
      <c r="I5" s="9"/>
      <c r="J5" s="9"/>
      <c r="K5" s="9"/>
    </row>
    <row r="6" spans="1:14" s="12" customFormat="1" x14ac:dyDescent="0.2">
      <c r="A6" s="5"/>
      <c r="B6" s="6" t="s">
        <v>10</v>
      </c>
      <c r="C6" s="6"/>
      <c r="D6" s="6"/>
      <c r="E6" s="6"/>
      <c r="F6" s="7"/>
      <c r="G6" s="10" t="s">
        <v>11</v>
      </c>
      <c r="H6" s="11" t="s">
        <v>12</v>
      </c>
      <c r="I6" s="11" t="s">
        <v>13</v>
      </c>
      <c r="J6" s="11" t="s">
        <v>14</v>
      </c>
      <c r="K6" s="11" t="s">
        <v>15</v>
      </c>
    </row>
    <row r="7" spans="1:14" ht="11.25" customHeight="1" x14ac:dyDescent="0.2">
      <c r="A7" s="13"/>
      <c r="B7" s="14" t="s">
        <v>16</v>
      </c>
      <c r="C7" s="14" t="s">
        <v>17</v>
      </c>
      <c r="D7" s="14" t="s">
        <v>18</v>
      </c>
      <c r="E7" s="14" t="s">
        <v>19</v>
      </c>
      <c r="F7" s="15" t="s">
        <v>20</v>
      </c>
      <c r="G7" s="16" t="s">
        <v>21</v>
      </c>
      <c r="H7" s="17" t="s">
        <v>22</v>
      </c>
      <c r="I7" s="17" t="s">
        <v>23</v>
      </c>
      <c r="J7" s="17" t="s">
        <v>24</v>
      </c>
      <c r="K7" s="17" t="s">
        <v>25</v>
      </c>
    </row>
    <row r="8" spans="1:14" ht="11.25" customHeight="1" x14ac:dyDescent="0.2">
      <c r="A8" s="18" t="s">
        <v>26</v>
      </c>
      <c r="B8" s="19">
        <f>((SUM(B9:B31)))</f>
        <v>16506.515685772003</v>
      </c>
      <c r="C8" s="19">
        <f>((SUM(C9:C31)))</f>
        <v>7042.7263520719507</v>
      </c>
      <c r="D8" s="19">
        <f>((SUM(D9:D31)))</f>
        <v>2645.5850817661699</v>
      </c>
      <c r="E8" s="19">
        <f>((SUM(E9:E31)))</f>
        <v>2583.9626637012907</v>
      </c>
      <c r="F8" s="19">
        <f>((SUM(F9:F31)))</f>
        <v>9463.7893337000514</v>
      </c>
      <c r="G8" s="20">
        <f t="shared" ref="G8:G31" si="0">IFERROR(IF(C8&gt;0,+C8/B8*100,0),0)</f>
        <v>42.666341498966474</v>
      </c>
      <c r="H8" s="21">
        <f t="shared" ref="H8:H31" si="1">IFERROR(IF(D8&gt;0,+D8/B8*100,0),0)</f>
        <v>16.02751987232875</v>
      </c>
      <c r="I8" s="21">
        <f t="shared" ref="I8:I31" si="2">IFERROR(IF(E8&gt;0,+E8/B8*100,0),0)</f>
        <v>15.654198092990452</v>
      </c>
      <c r="J8" s="21">
        <f t="shared" ref="J8:K31" si="3">IFERROR(IF(D8&gt;0,+D8/C8*100,0),0)</f>
        <v>37.564785986436149</v>
      </c>
      <c r="K8" s="21">
        <f t="shared" si="3"/>
        <v>97.670745178841855</v>
      </c>
    </row>
    <row r="9" spans="1:14" ht="11.25" customHeight="1" x14ac:dyDescent="0.2">
      <c r="A9" s="22" t="s">
        <v>27</v>
      </c>
      <c r="B9" s="23">
        <f>+VLOOKUP($A9,'[1]CUA6. TD'!$A$11:$E$34,2,0)/1000000000</f>
        <v>100.90144159099999</v>
      </c>
      <c r="C9" s="23">
        <f>+VLOOKUP($A9,'[1]CUA6. TD'!$A$11:$E$34,3,0)/1000000000</f>
        <v>29.317175774500004</v>
      </c>
      <c r="D9" s="23">
        <f>+VLOOKUP($A9,'[1]CUA6. TD'!$A$11:$E$34,4,0)/1000000000</f>
        <v>8.1531891882999989</v>
      </c>
      <c r="E9" s="23">
        <f>+VLOOKUP($A9,'[1]CUA6. TD'!$A$11:$E$34,5,0)/1000000000</f>
        <v>8.0170193692999998</v>
      </c>
      <c r="F9" s="23">
        <f t="shared" ref="F9:F31" si="4">+B9-C9</f>
        <v>71.584265816499993</v>
      </c>
      <c r="G9" s="24">
        <f t="shared" si="0"/>
        <v>29.055259580270437</v>
      </c>
      <c r="H9" s="25">
        <f t="shared" si="1"/>
        <v>8.0803495566977404</v>
      </c>
      <c r="I9" s="25">
        <f t="shared" si="2"/>
        <v>7.9453962628172059</v>
      </c>
      <c r="J9" s="25">
        <f t="shared" si="3"/>
        <v>27.810281764560756</v>
      </c>
      <c r="K9" s="25">
        <f t="shared" si="3"/>
        <v>98.329858220444507</v>
      </c>
      <c r="L9" s="26"/>
    </row>
    <row r="10" spans="1:14" ht="11.25" customHeight="1" x14ac:dyDescent="0.2">
      <c r="A10" s="22" t="s">
        <v>28</v>
      </c>
      <c r="B10" s="23">
        <f>+VLOOKUP($A10,'[1]CUA6. TD'!$A$11:$E$34,2,0)/1000000000</f>
        <v>167.795878999</v>
      </c>
      <c r="C10" s="23">
        <f>+VLOOKUP($A10,'[1]CUA6. TD'!$A$11:$E$34,3,0)/1000000000</f>
        <v>111.7808092205</v>
      </c>
      <c r="D10" s="23">
        <f>+VLOOKUP($A10,'[1]CUA6. TD'!$A$11:$E$34,4,0)/1000000000</f>
        <v>43.617085064580003</v>
      </c>
      <c r="E10" s="23">
        <f>+VLOOKUP($A10,'[1]CUA6. TD'!$A$11:$E$34,5,0)/1000000000</f>
        <v>43.325653463580004</v>
      </c>
      <c r="F10" s="23">
        <f t="shared" si="4"/>
        <v>56.015069778499992</v>
      </c>
      <c r="G10" s="27">
        <f t="shared" si="0"/>
        <v>66.617136181971532</v>
      </c>
      <c r="H10" s="25">
        <f t="shared" si="1"/>
        <v>25.994133660958351</v>
      </c>
      <c r="I10" s="25">
        <f t="shared" si="2"/>
        <v>25.82045144495963</v>
      </c>
      <c r="J10" s="25">
        <f t="shared" si="3"/>
        <v>39.020190825905082</v>
      </c>
      <c r="K10" s="25">
        <f t="shared" si="3"/>
        <v>99.331840721202482</v>
      </c>
      <c r="L10" s="26"/>
    </row>
    <row r="11" spans="1:14" ht="11.25" customHeight="1" x14ac:dyDescent="0.2">
      <c r="A11" s="22" t="s">
        <v>29</v>
      </c>
      <c r="B11" s="23">
        <f>+VLOOKUP($A11,'[1]CUA6. TD'!$A$11:$E$34,2,0)/1000000000</f>
        <v>404.24261923500001</v>
      </c>
      <c r="C11" s="23">
        <f>+VLOOKUP($A11,'[1]CUA6. TD'!$A$11:$E$34,3,0)/1000000000</f>
        <v>178.57206995260998</v>
      </c>
      <c r="D11" s="23">
        <f>+VLOOKUP($A11,'[1]CUA6. TD'!$A$11:$E$34,4,0)/1000000000</f>
        <v>47.320944238959996</v>
      </c>
      <c r="E11" s="23">
        <f>+VLOOKUP($A11,'[1]CUA6. TD'!$A$11:$E$34,5,0)/1000000000</f>
        <v>46.884859450370001</v>
      </c>
      <c r="F11" s="23">
        <f t="shared" si="4"/>
        <v>225.67054928239003</v>
      </c>
      <c r="G11" s="27">
        <f t="shared" si="0"/>
        <v>44.174478754997367</v>
      </c>
      <c r="H11" s="25">
        <f t="shared" si="1"/>
        <v>11.706075012207142</v>
      </c>
      <c r="I11" s="25">
        <f t="shared" si="2"/>
        <v>11.59819801759058</v>
      </c>
      <c r="J11" s="25">
        <f t="shared" si="3"/>
        <v>26.499633594166312</v>
      </c>
      <c r="K11" s="25">
        <f t="shared" si="3"/>
        <v>99.078452901556929</v>
      </c>
    </row>
    <row r="12" spans="1:14" ht="11.25" customHeight="1" x14ac:dyDescent="0.2">
      <c r="A12" s="22" t="s">
        <v>30</v>
      </c>
      <c r="B12" s="23">
        <f>+VLOOKUP($A12,'[1]CUA6. TD'!$A$11:$E$34,2,0)/1000000000</f>
        <v>14.883520528</v>
      </c>
      <c r="C12" s="23">
        <f>+VLOOKUP($A12,'[1]CUA6. TD'!$A$11:$E$34,3,0)/1000000000</f>
        <v>3.6074518558499999</v>
      </c>
      <c r="D12" s="23">
        <f>+VLOOKUP($A12,'[1]CUA6. TD'!$A$11:$E$34,4,0)/1000000000</f>
        <v>1.1712647705899999</v>
      </c>
      <c r="E12" s="23">
        <f>+VLOOKUP($A12,'[1]CUA6. TD'!$A$11:$E$34,5,0)/1000000000</f>
        <v>0.7564107630500001</v>
      </c>
      <c r="F12" s="23">
        <f t="shared" si="4"/>
        <v>11.27606867215</v>
      </c>
      <c r="G12" s="27">
        <f t="shared" si="0"/>
        <v>24.237893508215276</v>
      </c>
      <c r="H12" s="25">
        <f t="shared" si="1"/>
        <v>7.8695411370349397</v>
      </c>
      <c r="I12" s="25">
        <f t="shared" si="2"/>
        <v>5.0822032436948179</v>
      </c>
      <c r="J12" s="25">
        <f t="shared" si="3"/>
        <v>32.467925211271393</v>
      </c>
      <c r="K12" s="25">
        <f t="shared" si="3"/>
        <v>64.580680819843508</v>
      </c>
      <c r="M12" s="26"/>
    </row>
    <row r="13" spans="1:14" ht="11.25" customHeight="1" x14ac:dyDescent="0.2">
      <c r="A13" s="22" t="s">
        <v>31</v>
      </c>
      <c r="B13" s="23">
        <f>+VLOOKUP($A13,'[1]CUA6. TD'!$A$11:$E$34,2,0)/1000000000</f>
        <v>1878.16</v>
      </c>
      <c r="C13" s="23">
        <f>+VLOOKUP($A13,'[1]CUA6. TD'!$A$11:$E$34,3,0)/1000000000</f>
        <v>735.86224014789013</v>
      </c>
      <c r="D13" s="23">
        <f>+VLOOKUP($A13,'[1]CUA6. TD'!$A$11:$E$34,4,0)/1000000000</f>
        <v>294.10365193307001</v>
      </c>
      <c r="E13" s="23">
        <f>+VLOOKUP($A13,'[1]CUA6. TD'!$A$11:$E$34,5,0)/1000000000</f>
        <v>254.76879320611999</v>
      </c>
      <c r="F13" s="23">
        <f t="shared" si="4"/>
        <v>1142.2977598521099</v>
      </c>
      <c r="G13" s="27">
        <f t="shared" si="0"/>
        <v>39.179954857301304</v>
      </c>
      <c r="H13" s="25">
        <f t="shared" si="1"/>
        <v>15.659137237140072</v>
      </c>
      <c r="I13" s="25">
        <f t="shared" si="2"/>
        <v>13.564807748334539</v>
      </c>
      <c r="J13" s="25">
        <f t="shared" si="3"/>
        <v>39.967216129198647</v>
      </c>
      <c r="K13" s="25">
        <f t="shared" si="3"/>
        <v>86.62551162883841</v>
      </c>
      <c r="L13" s="28"/>
      <c r="M13" s="26"/>
    </row>
    <row r="14" spans="1:14" ht="11.25" customHeight="1" x14ac:dyDescent="0.2">
      <c r="A14" s="22" t="s">
        <v>32</v>
      </c>
      <c r="B14" s="23">
        <f>+VLOOKUP($A14,'[1]CUA6. TD'!$A$11:$E$34,2,0)/1000000000</f>
        <v>29.298764163000001</v>
      </c>
      <c r="C14" s="23">
        <f>+VLOOKUP($A14,'[1]CUA6. TD'!$A$11:$E$34,3,0)/1000000000</f>
        <v>8.32346854641</v>
      </c>
      <c r="D14" s="23">
        <f>+VLOOKUP($A14,'[1]CUA6. TD'!$A$11:$E$34,4,0)/1000000000</f>
        <v>1.8257920241099999</v>
      </c>
      <c r="E14" s="23">
        <f>+VLOOKUP($A14,'[1]CUA6. TD'!$A$11:$E$34,5,0)/1000000000</f>
        <v>1.5541610258599998</v>
      </c>
      <c r="F14" s="23">
        <f t="shared" si="4"/>
        <v>20.975295616590003</v>
      </c>
      <c r="G14" s="27">
        <f t="shared" si="0"/>
        <v>28.408940732460341</v>
      </c>
      <c r="H14" s="25">
        <f t="shared" si="1"/>
        <v>6.2316349384309691</v>
      </c>
      <c r="I14" s="25">
        <f t="shared" si="2"/>
        <v>5.3045275808004044</v>
      </c>
      <c r="J14" s="25">
        <f t="shared" si="3"/>
        <v>21.93547093894508</v>
      </c>
      <c r="K14" s="25">
        <f t="shared" si="3"/>
        <v>85.122566280110178</v>
      </c>
    </row>
    <row r="15" spans="1:14" ht="11.25" customHeight="1" x14ac:dyDescent="0.2">
      <c r="A15" s="22" t="s">
        <v>33</v>
      </c>
      <c r="B15" s="23">
        <f>+VLOOKUP($A15,'[1]CUA6. TD'!$A$11:$E$34,2,0)/1000000000</f>
        <v>503.74203408699998</v>
      </c>
      <c r="C15" s="23">
        <f>+VLOOKUP($A15,'[1]CUA6. TD'!$A$11:$E$34,3,0)/1000000000</f>
        <v>133.10879573092001</v>
      </c>
      <c r="D15" s="23">
        <f>+VLOOKUP($A15,'[1]CUA6. TD'!$A$11:$E$34,4,0)/1000000000</f>
        <v>31.717367103339999</v>
      </c>
      <c r="E15" s="23">
        <f>+VLOOKUP($A15,'[1]CUA6. TD'!$A$11:$E$34,5,0)/1000000000</f>
        <v>30.946795653540001</v>
      </c>
      <c r="F15" s="23">
        <f t="shared" si="4"/>
        <v>370.63323835607997</v>
      </c>
      <c r="G15" s="27">
        <f t="shared" si="0"/>
        <v>26.424000127797783</v>
      </c>
      <c r="H15" s="25">
        <f t="shared" si="1"/>
        <v>6.2963510997897334</v>
      </c>
      <c r="I15" s="25">
        <f t="shared" si="2"/>
        <v>6.1433816436678894</v>
      </c>
      <c r="J15" s="25">
        <f t="shared" si="3"/>
        <v>23.828152699583271</v>
      </c>
      <c r="K15" s="25">
        <f t="shared" si="3"/>
        <v>97.57050625517131</v>
      </c>
      <c r="L15" s="26"/>
      <c r="M15" s="29"/>
    </row>
    <row r="16" spans="1:14" ht="11.25" customHeight="1" x14ac:dyDescent="0.2">
      <c r="A16" s="22" t="s">
        <v>34</v>
      </c>
      <c r="B16" s="23">
        <f>+VLOOKUP($A16,'[1]CUA6. TD'!$A$11:$E$34,2,0)/1000000000</f>
        <v>73.180376999999993</v>
      </c>
      <c r="C16" s="23">
        <f>+VLOOKUP($A16,'[1]CUA6. TD'!$A$11:$E$34,3,0)/1000000000</f>
        <v>0.927051454</v>
      </c>
      <c r="D16" s="23">
        <f>+VLOOKUP($A16,'[1]CUA6. TD'!$A$11:$E$34,4,0)/1000000000</f>
        <v>0.481819412</v>
      </c>
      <c r="E16" s="23">
        <f>+VLOOKUP($A16,'[1]CUA6. TD'!$A$11:$E$34,5,0)/1000000000</f>
        <v>0.48165233200000002</v>
      </c>
      <c r="F16" s="23">
        <f t="shared" si="4"/>
        <v>72.253325545999999</v>
      </c>
      <c r="G16" s="27">
        <f t="shared" si="0"/>
        <v>1.266803331718283</v>
      </c>
      <c r="H16" s="25">
        <f t="shared" si="1"/>
        <v>0.65839974013798819</v>
      </c>
      <c r="I16" s="25">
        <f t="shared" si="2"/>
        <v>0.65817142756725622</v>
      </c>
      <c r="J16" s="25">
        <f t="shared" si="3"/>
        <v>51.973319271661488</v>
      </c>
      <c r="K16" s="25">
        <f t="shared" si="3"/>
        <v>99.96532310740524</v>
      </c>
    </row>
    <row r="17" spans="1:13" ht="11.25" customHeight="1" x14ac:dyDescent="0.2">
      <c r="A17" s="22" t="s">
        <v>35</v>
      </c>
      <c r="B17" s="23">
        <f>+VLOOKUP($A17,'[1]CUA6. TD'!$A$11:$E$34,2,0)/1000000000</f>
        <v>311.267</v>
      </c>
      <c r="C17" s="23">
        <f>+VLOOKUP($A17,'[1]CUA6. TD'!$A$11:$E$34,3,0)/1000000000</f>
        <v>72.157808078670001</v>
      </c>
      <c r="D17" s="23">
        <f>+VLOOKUP($A17,'[1]CUA6. TD'!$A$11:$E$34,4,0)/1000000000</f>
        <v>39.898632655509999</v>
      </c>
      <c r="E17" s="23">
        <f>+VLOOKUP($A17,'[1]CUA6. TD'!$A$11:$E$34,5,0)/1000000000</f>
        <v>39.877039247190005</v>
      </c>
      <c r="F17" s="23">
        <f t="shared" si="4"/>
        <v>239.10919192132999</v>
      </c>
      <c r="G17" s="27">
        <f t="shared" si="0"/>
        <v>23.181965347650088</v>
      </c>
      <c r="H17" s="25">
        <f t="shared" si="1"/>
        <v>12.818137693848048</v>
      </c>
      <c r="I17" s="25">
        <f t="shared" si="2"/>
        <v>12.811200431523421</v>
      </c>
      <c r="J17" s="25">
        <f t="shared" si="3"/>
        <v>55.293576284926147</v>
      </c>
      <c r="K17" s="25">
        <f t="shared" si="3"/>
        <v>99.945879327478622</v>
      </c>
    </row>
    <row r="18" spans="1:13" ht="11.25" customHeight="1" x14ac:dyDescent="0.2">
      <c r="A18" s="22" t="s">
        <v>36</v>
      </c>
      <c r="B18" s="23">
        <f>+VLOOKUP($A18,'[1]CUA6. TD'!$A$11:$E$34,2,0)/1000000000</f>
        <v>2790.2240000000002</v>
      </c>
      <c r="C18" s="23">
        <f>+VLOOKUP($A18,'[1]CUA6. TD'!$A$11:$E$34,3,0)/1000000000</f>
        <v>1646.9520978121302</v>
      </c>
      <c r="D18" s="23">
        <f>+VLOOKUP($A18,'[1]CUA6. TD'!$A$11:$E$34,4,0)/1000000000</f>
        <v>383.66464412017001</v>
      </c>
      <c r="E18" s="23">
        <f>+VLOOKUP($A18,'[1]CUA6. TD'!$A$11:$E$34,5,0)/1000000000</f>
        <v>383.66366449116998</v>
      </c>
      <c r="F18" s="23">
        <f t="shared" si="4"/>
        <v>1143.27190218787</v>
      </c>
      <c r="G18" s="27">
        <f t="shared" si="0"/>
        <v>59.025802151086438</v>
      </c>
      <c r="H18" s="25">
        <f t="shared" si="1"/>
        <v>13.750316968106144</v>
      </c>
      <c r="I18" s="25">
        <f t="shared" si="2"/>
        <v>13.750281858774418</v>
      </c>
      <c r="J18" s="25">
        <f t="shared" si="3"/>
        <v>23.295434313471763</v>
      </c>
      <c r="K18" s="25">
        <f t="shared" si="3"/>
        <v>99.999744665291672</v>
      </c>
    </row>
    <row r="19" spans="1:13" ht="11.25" customHeight="1" x14ac:dyDescent="0.2">
      <c r="A19" s="22" t="s">
        <v>37</v>
      </c>
      <c r="B19" s="23">
        <f>+VLOOKUP($A19,'[1]CUA6. TD'!$A$11:$E$34,2,0)/1000000000</f>
        <v>113.102</v>
      </c>
      <c r="C19" s="23">
        <f>+VLOOKUP($A19,'[1]CUA6. TD'!$A$11:$E$34,3,0)/1000000000</f>
        <v>10.637573095620001</v>
      </c>
      <c r="D19" s="23">
        <f>+VLOOKUP($A19,'[1]CUA6. TD'!$A$11:$E$34,4,0)/1000000000</f>
        <v>1.9612113829299997</v>
      </c>
      <c r="E19" s="23">
        <f>+VLOOKUP($A19,'[1]CUA6. TD'!$A$11:$E$34,5,0)/1000000000</f>
        <v>1.9577857369299998</v>
      </c>
      <c r="F19" s="23">
        <f t="shared" si="4"/>
        <v>102.46442690438001</v>
      </c>
      <c r="G19" s="27">
        <f t="shared" si="0"/>
        <v>9.4052917681561787</v>
      </c>
      <c r="H19" s="25">
        <f t="shared" si="1"/>
        <v>1.7340200729695319</v>
      </c>
      <c r="I19" s="25">
        <f t="shared" si="2"/>
        <v>1.7309912618079255</v>
      </c>
      <c r="J19" s="25">
        <f t="shared" si="3"/>
        <v>18.436643069813776</v>
      </c>
      <c r="K19" s="25">
        <f t="shared" si="3"/>
        <v>99.825330098029411</v>
      </c>
      <c r="L19" s="26"/>
      <c r="M19" s="28"/>
    </row>
    <row r="20" spans="1:13" ht="11.25" customHeight="1" x14ac:dyDescent="0.2">
      <c r="A20" s="22" t="s">
        <v>38</v>
      </c>
      <c r="B20" s="23">
        <f>+VLOOKUP($A20,'[1]CUA6. TD'!$A$11:$E$34,2,0)/1000000000</f>
        <v>94.2607</v>
      </c>
      <c r="C20" s="23">
        <f>+VLOOKUP($A20,'[1]CUA6. TD'!$A$11:$E$34,3,0)/1000000000</f>
        <v>54.691909983000002</v>
      </c>
      <c r="D20" s="23">
        <f>+VLOOKUP($A20,'[1]CUA6. TD'!$A$11:$E$34,4,0)/1000000000</f>
        <v>5.0816E-2</v>
      </c>
      <c r="E20" s="23">
        <f>+VLOOKUP($A20,'[1]CUA6. TD'!$A$11:$E$34,5,0)/1000000000</f>
        <v>5.0816E-2</v>
      </c>
      <c r="F20" s="23">
        <f t="shared" si="4"/>
        <v>39.568790016999998</v>
      </c>
      <c r="G20" s="27">
        <f t="shared" si="0"/>
        <v>58.021964597122668</v>
      </c>
      <c r="H20" s="25">
        <f t="shared" si="1"/>
        <v>5.391006007806011E-2</v>
      </c>
      <c r="I20" s="25">
        <f t="shared" si="2"/>
        <v>5.391006007806011E-2</v>
      </c>
      <c r="J20" s="25">
        <f t="shared" si="3"/>
        <v>9.291319322326691E-2</v>
      </c>
      <c r="K20" s="25">
        <f t="shared" si="3"/>
        <v>100</v>
      </c>
    </row>
    <row r="21" spans="1:13" ht="11.25" customHeight="1" x14ac:dyDescent="0.2">
      <c r="A21" s="22" t="s">
        <v>39</v>
      </c>
      <c r="B21" s="23">
        <f>+VLOOKUP($A21,'[1]CUA6. TD'!$A$11:$E$34,2,0)/1000000000</f>
        <v>530.41205200000002</v>
      </c>
      <c r="C21" s="23">
        <f>+VLOOKUP($A21,'[1]CUA6. TD'!$A$11:$E$34,3,0)/1000000000</f>
        <v>155.87960091468997</v>
      </c>
      <c r="D21" s="23">
        <f>+VLOOKUP($A21,'[1]CUA6. TD'!$A$11:$E$34,4,0)/1000000000</f>
        <v>63.870297580399999</v>
      </c>
      <c r="E21" s="23">
        <f>+VLOOKUP($A21,'[1]CUA6. TD'!$A$11:$E$34,5,0)/1000000000</f>
        <v>59.796819893150001</v>
      </c>
      <c r="F21" s="23">
        <f t="shared" si="4"/>
        <v>374.53245108531007</v>
      </c>
      <c r="G21" s="27">
        <f t="shared" si="0"/>
        <v>29.388397252083927</v>
      </c>
      <c r="H21" s="25">
        <f t="shared" si="1"/>
        <v>12.041637692727237</v>
      </c>
      <c r="I21" s="25">
        <f t="shared" si="2"/>
        <v>11.273654070958026</v>
      </c>
      <c r="J21" s="25">
        <f t="shared" si="3"/>
        <v>40.974121825828277</v>
      </c>
      <c r="K21" s="25">
        <f t="shared" si="3"/>
        <v>93.622265995986169</v>
      </c>
      <c r="L21" s="26"/>
    </row>
    <row r="22" spans="1:13" ht="11.25" customHeight="1" x14ac:dyDescent="0.2">
      <c r="A22" s="22" t="s">
        <v>40</v>
      </c>
      <c r="B22" s="23">
        <f>+VLOOKUP($A22,'[1]CUA6. TD'!$A$11:$E$34,2,0)/1000000000</f>
        <v>1374.39017876</v>
      </c>
      <c r="C22" s="23">
        <f>+VLOOKUP($A22,'[1]CUA6. TD'!$A$11:$E$34,3,0)/1000000000</f>
        <v>868.27102784971987</v>
      </c>
      <c r="D22" s="23">
        <f>+VLOOKUP($A22,'[1]CUA6. TD'!$A$11:$E$34,4,0)/1000000000</f>
        <v>802.20866373241995</v>
      </c>
      <c r="E22" s="23">
        <f>+VLOOKUP($A22,'[1]CUA6. TD'!$A$11:$E$34,5,0)/1000000000</f>
        <v>801.40231060966994</v>
      </c>
      <c r="F22" s="23">
        <f t="shared" si="4"/>
        <v>506.11915091028015</v>
      </c>
      <c r="G22" s="27">
        <f t="shared" si="0"/>
        <v>63.175002358725372</v>
      </c>
      <c r="H22" s="25">
        <f t="shared" si="1"/>
        <v>58.368334999031156</v>
      </c>
      <c r="I22" s="25">
        <f t="shared" si="2"/>
        <v>58.309665115091967</v>
      </c>
      <c r="J22" s="25">
        <f t="shared" si="3"/>
        <v>92.391504265562801</v>
      </c>
      <c r="K22" s="25">
        <f t="shared" si="3"/>
        <v>99.899483368953128</v>
      </c>
      <c r="L22" s="28"/>
      <c r="M22" s="30"/>
    </row>
    <row r="23" spans="1:13" ht="11.25" customHeight="1" x14ac:dyDescent="0.2">
      <c r="A23" s="22" t="s">
        <v>41</v>
      </c>
      <c r="B23" s="23">
        <f>+VLOOKUP($A23,'[1]CUA6. TD'!$A$11:$E$34,2,0)/1000000000</f>
        <v>21.347000000000001</v>
      </c>
      <c r="C23" s="23">
        <f>+VLOOKUP($A23,'[1]CUA6. TD'!$A$11:$E$34,3,0)/1000000000</f>
        <v>1.9929275745799999</v>
      </c>
      <c r="D23" s="23">
        <f>+VLOOKUP($A23,'[1]CUA6. TD'!$A$11:$E$34,4,0)/1000000000</f>
        <v>0.61696410149000003</v>
      </c>
      <c r="E23" s="23">
        <f>+VLOOKUP($A23,'[1]CUA6. TD'!$A$11:$E$34,5,0)/1000000000</f>
        <v>0.61622586748999997</v>
      </c>
      <c r="F23" s="23">
        <f t="shared" si="4"/>
        <v>19.35407242542</v>
      </c>
      <c r="G23" s="27">
        <f t="shared" si="0"/>
        <v>9.3358672159085589</v>
      </c>
      <c r="H23" s="25">
        <f t="shared" si="1"/>
        <v>2.8901677120438469</v>
      </c>
      <c r="I23" s="25">
        <f t="shared" si="2"/>
        <v>2.8867094556143718</v>
      </c>
      <c r="J23" s="25">
        <f t="shared" si="3"/>
        <v>30.957678008947333</v>
      </c>
      <c r="K23" s="25">
        <f t="shared" si="3"/>
        <v>99.880344091622646</v>
      </c>
    </row>
    <row r="24" spans="1:13" ht="11.25" customHeight="1" x14ac:dyDescent="0.2">
      <c r="A24" s="22" t="s">
        <v>42</v>
      </c>
      <c r="B24" s="23">
        <f>+VLOOKUP($A24,'[1]CUA6. TD'!$A$11:$E$34,2,0)/1000000000</f>
        <v>620.24848334299998</v>
      </c>
      <c r="C24" s="23">
        <f>+VLOOKUP($A24,'[1]CUA6. TD'!$A$11:$E$34,3,0)/1000000000</f>
        <v>70.274952305850007</v>
      </c>
      <c r="D24" s="23">
        <f>+VLOOKUP($A24,'[1]CUA6. TD'!$A$11:$E$34,4,0)/1000000000</f>
        <v>17.716941027599997</v>
      </c>
      <c r="E24" s="23">
        <f>+VLOOKUP($A24,'[1]CUA6. TD'!$A$11:$E$34,5,0)/1000000000</f>
        <v>17.5201986376</v>
      </c>
      <c r="F24" s="23">
        <f t="shared" si="4"/>
        <v>549.97353103715</v>
      </c>
      <c r="G24" s="27">
        <f t="shared" si="0"/>
        <v>11.330128842409062</v>
      </c>
      <c r="H24" s="25">
        <f t="shared" si="1"/>
        <v>2.856426336120915</v>
      </c>
      <c r="I24" s="25">
        <f t="shared" si="2"/>
        <v>2.8247064052732651</v>
      </c>
      <c r="J24" s="25">
        <f t="shared" si="3"/>
        <v>25.210890148302749</v>
      </c>
      <c r="K24" s="25">
        <f t="shared" si="3"/>
        <v>98.889523932525904</v>
      </c>
    </row>
    <row r="25" spans="1:13" ht="11.25" customHeight="1" x14ac:dyDescent="0.2">
      <c r="A25" s="22" t="s">
        <v>43</v>
      </c>
      <c r="B25" s="23">
        <f>+VLOOKUP($A25,'[1]CUA6. TD'!$A$11:$E$34,2,0)/1000000000</f>
        <v>66.795365000000004</v>
      </c>
      <c r="C25" s="23">
        <f>+VLOOKUP($A25,'[1]CUA6. TD'!$A$11:$E$34,3,0)/1000000000</f>
        <v>2.2749906260000001</v>
      </c>
      <c r="D25" s="23">
        <f>+VLOOKUP($A25,'[1]CUA6. TD'!$A$11:$E$34,4,0)/1000000000</f>
        <v>0.92497993053999994</v>
      </c>
      <c r="E25" s="23">
        <f>+VLOOKUP($A25,'[1]CUA6. TD'!$A$11:$E$34,5,0)/1000000000</f>
        <v>0.92497993053999994</v>
      </c>
      <c r="F25" s="23">
        <f t="shared" si="4"/>
        <v>64.520374373999999</v>
      </c>
      <c r="G25" s="27">
        <f t="shared" si="0"/>
        <v>3.4059109131299752</v>
      </c>
      <c r="H25" s="25">
        <f t="shared" si="1"/>
        <v>1.3847965806310063</v>
      </c>
      <c r="I25" s="25">
        <f t="shared" si="2"/>
        <v>1.3847965806310063</v>
      </c>
      <c r="J25" s="25">
        <f t="shared" si="3"/>
        <v>40.658626016685837</v>
      </c>
      <c r="K25" s="25">
        <f t="shared" si="3"/>
        <v>100</v>
      </c>
      <c r="L25" s="30"/>
    </row>
    <row r="26" spans="1:13" ht="11.25" customHeight="1" x14ac:dyDescent="0.2">
      <c r="A26" s="22" t="s">
        <v>44</v>
      </c>
      <c r="B26" s="23">
        <f>+VLOOKUP($A26,'[1]CUA6. TD'!$A$11:$E$34,2,0)/1000000000</f>
        <v>114.503</v>
      </c>
      <c r="C26" s="23">
        <f>+VLOOKUP($A26,'[1]CUA6. TD'!$A$11:$E$34,3,0)/1000000000</f>
        <v>25.580272698760002</v>
      </c>
      <c r="D26" s="23">
        <f>+VLOOKUP($A26,'[1]CUA6. TD'!$A$11:$E$34,4,0)/1000000000</f>
        <v>5.0830087377600002</v>
      </c>
      <c r="E26" s="23">
        <f>+VLOOKUP($A26,'[1]CUA6. TD'!$A$11:$E$34,5,0)/1000000000</f>
        <v>5.0830087377600002</v>
      </c>
      <c r="F26" s="23">
        <f t="shared" si="4"/>
        <v>88.922727301240002</v>
      </c>
      <c r="G26" s="27">
        <f t="shared" si="0"/>
        <v>22.340264184134913</v>
      </c>
      <c r="H26" s="25">
        <f t="shared" si="1"/>
        <v>4.4391926305511653</v>
      </c>
      <c r="I26" s="25">
        <f t="shared" si="2"/>
        <v>4.4391926305511653</v>
      </c>
      <c r="J26" s="25">
        <f t="shared" si="3"/>
        <v>19.870815286525065</v>
      </c>
      <c r="K26" s="25">
        <f t="shared" si="3"/>
        <v>100</v>
      </c>
    </row>
    <row r="27" spans="1:13" ht="11.25" customHeight="1" x14ac:dyDescent="0.2">
      <c r="A27" s="22" t="s">
        <v>45</v>
      </c>
      <c r="B27" s="23">
        <f>+VLOOKUP($A27,'[1]CUA6. TD'!$A$11:$E$34,2,0)/1000000000</f>
        <v>218</v>
      </c>
      <c r="C27" s="23">
        <f>+VLOOKUP($A27,'[1]CUA6. TD'!$A$11:$E$34,3,0)/1000000000</f>
        <v>162.52720547595999</v>
      </c>
      <c r="D27" s="23">
        <f>+VLOOKUP($A27,'[1]CUA6. TD'!$A$11:$E$34,4,0)/1000000000</f>
        <v>65.427013899529996</v>
      </c>
      <c r="E27" s="23">
        <f>+VLOOKUP($A27,'[1]CUA6. TD'!$A$11:$E$34,5,0)/1000000000</f>
        <v>65.206460387530001</v>
      </c>
      <c r="F27" s="23">
        <f t="shared" si="4"/>
        <v>55.472794524040012</v>
      </c>
      <c r="G27" s="27">
        <f t="shared" si="0"/>
        <v>74.553763979798163</v>
      </c>
      <c r="H27" s="25">
        <f t="shared" si="1"/>
        <v>30.012391697032108</v>
      </c>
      <c r="I27" s="25">
        <f t="shared" si="2"/>
        <v>29.911220361252294</v>
      </c>
      <c r="J27" s="25">
        <f t="shared" si="3"/>
        <v>40.256038186300785</v>
      </c>
      <c r="K27" s="25">
        <f t="shared" si="3"/>
        <v>99.662901454835335</v>
      </c>
    </row>
    <row r="28" spans="1:13" ht="12" customHeight="1" x14ac:dyDescent="0.2">
      <c r="A28" s="22" t="s">
        <v>46</v>
      </c>
      <c r="B28" s="23">
        <f>+VLOOKUP($A28,'[1]CUA6. TD'!$A$11:$E$34,2,0)/1000000000</f>
        <v>550.982212</v>
      </c>
      <c r="C28" s="23">
        <f>+VLOOKUP($A28,'[1]CUA6. TD'!$A$11:$E$34,3,0)/1000000000</f>
        <v>210.21970269899003</v>
      </c>
      <c r="D28" s="23">
        <f>+VLOOKUP($A28,'[1]CUA6. TD'!$A$11:$E$34,4,0)/1000000000</f>
        <v>90.408120097620028</v>
      </c>
      <c r="E28" s="23">
        <f>+VLOOKUP($A28,'[1]CUA6. TD'!$A$11:$E$34,5,0)/1000000000</f>
        <v>90.11278139730004</v>
      </c>
      <c r="F28" s="23">
        <f t="shared" si="4"/>
        <v>340.76250930100997</v>
      </c>
      <c r="G28" s="27">
        <f t="shared" si="0"/>
        <v>38.1536278523253</v>
      </c>
      <c r="H28" s="25">
        <f t="shared" si="1"/>
        <v>16.408536996040088</v>
      </c>
      <c r="I28" s="25">
        <f t="shared" si="2"/>
        <v>16.35493477551686</v>
      </c>
      <c r="J28" s="25">
        <f t="shared" si="3"/>
        <v>43.006492225457023</v>
      </c>
      <c r="K28" s="25">
        <f t="shared" si="3"/>
        <v>99.673327240959011</v>
      </c>
    </row>
    <row r="29" spans="1:13" s="36" customFormat="1" ht="22.5" x14ac:dyDescent="0.25">
      <c r="A29" s="31" t="s">
        <v>47</v>
      </c>
      <c r="B29" s="32">
        <f>+VLOOKUP($A29,'[1]CUA6. TD'!$A$11:$E$34,2,0)/1000000000</f>
        <v>1566.9879411239999</v>
      </c>
      <c r="C29" s="32">
        <f>+VLOOKUP($A29,'[1]CUA6. TD'!$A$11:$E$34,3,0)/1000000000</f>
        <v>738.05827780223001</v>
      </c>
      <c r="D29" s="32">
        <f>+VLOOKUP($A29,'[1]CUA6. TD'!$A$11:$E$34,4,0)/1000000000</f>
        <v>259.83008746825999</v>
      </c>
      <c r="E29" s="32">
        <f>+VLOOKUP($A29,'[1]CUA6. TD'!$A$11:$E$34,5,0)/1000000000</f>
        <v>254.32684556383001</v>
      </c>
      <c r="F29" s="33">
        <f t="shared" si="4"/>
        <v>828.92966332176991</v>
      </c>
      <c r="G29" s="34">
        <f t="shared" si="0"/>
        <v>47.100444006788024</v>
      </c>
      <c r="H29" s="35">
        <f t="shared" si="1"/>
        <v>16.58149885198759</v>
      </c>
      <c r="I29" s="35">
        <f t="shared" si="2"/>
        <v>16.230300112035415</v>
      </c>
      <c r="J29" s="35">
        <f t="shared" si="3"/>
        <v>35.20454892017132</v>
      </c>
      <c r="K29" s="35">
        <f t="shared" si="3"/>
        <v>97.881984354447695</v>
      </c>
    </row>
    <row r="30" spans="1:13" ht="11.25" customHeight="1" x14ac:dyDescent="0.2">
      <c r="A30" s="22" t="s">
        <v>48</v>
      </c>
      <c r="B30" s="23">
        <f>+VLOOKUP($A30,'[1]CUA6. TD'!$A$11:$E$34,2,0)/1000000000</f>
        <v>1673.2879437500001</v>
      </c>
      <c r="C30" s="23">
        <f>+VLOOKUP($A30,'[1]CUA6. TD'!$A$11:$E$34,3,0)/1000000000</f>
        <v>322.76172113090001</v>
      </c>
      <c r="D30" s="23">
        <f>+VLOOKUP($A30,'[1]CUA6. TD'!$A$11:$E$34,4,0)/1000000000</f>
        <v>209.18586152625997</v>
      </c>
      <c r="E30" s="23">
        <f>+VLOOKUP($A30,'[1]CUA6. TD'!$A$11:$E$34,5,0)/1000000000</f>
        <v>208.13946738211996</v>
      </c>
      <c r="F30" s="23">
        <f t="shared" si="4"/>
        <v>1350.5262226191001</v>
      </c>
      <c r="G30" s="27">
        <f t="shared" si="0"/>
        <v>19.289072292456719</v>
      </c>
      <c r="H30" s="25">
        <f t="shared" si="1"/>
        <v>12.501486209089288</v>
      </c>
      <c r="I30" s="25">
        <f t="shared" si="2"/>
        <v>12.438950998216081</v>
      </c>
      <c r="J30" s="25">
        <f t="shared" si="3"/>
        <v>64.811236225073316</v>
      </c>
      <c r="K30" s="25">
        <f t="shared" si="3"/>
        <v>99.499777787798223</v>
      </c>
    </row>
    <row r="31" spans="1:13" ht="10.5" customHeight="1" x14ac:dyDescent="0.2">
      <c r="A31" s="37" t="s">
        <v>49</v>
      </c>
      <c r="B31" s="38">
        <f>+VLOOKUP($A31,'[1]CUA6. TD'!$A$11:$E$34,2,0)/1000000000</f>
        <v>3288.5031741920002</v>
      </c>
      <c r="C31" s="38">
        <f>+VLOOKUP($A31,'[1]CUA6. TD'!$A$11:$E$34,3,0)/1000000000</f>
        <v>1498.9472213421702</v>
      </c>
      <c r="D31" s="38">
        <f>+VLOOKUP($A31,'[1]CUA6. TD'!$A$11:$E$34,4,0)/1000000000</f>
        <v>276.34672577072996</v>
      </c>
      <c r="E31" s="38">
        <f>+VLOOKUP($A31,'[1]CUA6. TD'!$A$11:$E$34,5,0)/1000000000</f>
        <v>268.54891455518998</v>
      </c>
      <c r="F31" s="38">
        <f t="shared" si="4"/>
        <v>1789.55595284983</v>
      </c>
      <c r="G31" s="39">
        <f t="shared" si="0"/>
        <v>45.58144365210984</v>
      </c>
      <c r="H31" s="40">
        <f t="shared" si="1"/>
        <v>8.4034197667645429</v>
      </c>
      <c r="I31" s="40">
        <f t="shared" si="2"/>
        <v>8.1662963460928886</v>
      </c>
      <c r="J31" s="40">
        <f t="shared" si="3"/>
        <v>18.436054441148816</v>
      </c>
      <c r="K31" s="40">
        <f t="shared" si="3"/>
        <v>97.178250911498253</v>
      </c>
    </row>
    <row r="32" spans="1:13" x14ac:dyDescent="0.2">
      <c r="A32" s="41" t="s">
        <v>50</v>
      </c>
      <c r="B32" s="23"/>
      <c r="C32" s="23"/>
      <c r="D32" s="23"/>
      <c r="E32" s="23"/>
      <c r="F32" s="42"/>
      <c r="G32" s="43"/>
      <c r="H32" s="43"/>
      <c r="I32" s="43"/>
      <c r="J32" s="43"/>
      <c r="K32" s="43"/>
    </row>
    <row r="33" spans="1:11" x14ac:dyDescent="0.2">
      <c r="A33" s="41"/>
      <c r="B33" s="23"/>
      <c r="C33" s="23"/>
      <c r="D33" s="23"/>
      <c r="E33" s="23"/>
      <c r="F33" s="42"/>
      <c r="G33" s="43"/>
      <c r="H33" s="43"/>
      <c r="I33" s="43"/>
      <c r="J33" s="43"/>
      <c r="K33" s="43"/>
    </row>
    <row r="34" spans="1:11" x14ac:dyDescent="0.2"/>
    <row r="35" spans="1:11" hidden="1" x14ac:dyDescent="0.2">
      <c r="B35" s="44">
        <f>+B8-[1]CUA3!C25</f>
        <v>0</v>
      </c>
      <c r="C35" s="44">
        <f>+C8-[1]CUA3!D25</f>
        <v>0</v>
      </c>
      <c r="D35" s="44">
        <f>+D8-[1]CUA3!E25</f>
        <v>0</v>
      </c>
      <c r="E35" s="44">
        <f>+E8-[1]CUA3!F25</f>
        <v>0</v>
      </c>
      <c r="F35" s="44">
        <f>+F8-[1]CUA3!G25</f>
        <v>0</v>
      </c>
    </row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Romero</dc:creator>
  <cp:lastModifiedBy>Daniel Romero</cp:lastModifiedBy>
  <dcterms:created xsi:type="dcterms:W3CDTF">2020-04-24T17:48:40Z</dcterms:created>
  <dcterms:modified xsi:type="dcterms:W3CDTF">2020-04-24T17:49:45Z</dcterms:modified>
</cp:coreProperties>
</file>