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L25" i="1"/>
  <c r="K25" i="1"/>
  <c r="J25" i="1"/>
  <c r="I25" i="1"/>
  <c r="H25" i="1"/>
  <c r="G25" i="1"/>
  <c r="L24" i="1"/>
  <c r="K24" i="1"/>
  <c r="J24" i="1"/>
  <c r="I24" i="1"/>
  <c r="H24" i="1"/>
  <c r="G24" i="1"/>
  <c r="L23" i="1"/>
  <c r="K23" i="1"/>
  <c r="J23" i="1"/>
  <c r="I23" i="1"/>
  <c r="H23" i="1"/>
  <c r="G23" i="1"/>
  <c r="L22" i="1"/>
  <c r="K22" i="1"/>
  <c r="J22" i="1"/>
  <c r="I22" i="1"/>
  <c r="H22" i="1"/>
  <c r="G22" i="1"/>
  <c r="K21" i="1"/>
  <c r="F21" i="1"/>
  <c r="L21" i="1" s="1"/>
  <c r="E21" i="1"/>
  <c r="D21" i="1"/>
  <c r="H21" i="1" s="1"/>
  <c r="C21" i="1"/>
  <c r="I21" i="1" s="1"/>
  <c r="L20" i="1"/>
  <c r="K20" i="1"/>
  <c r="J20" i="1"/>
  <c r="I20" i="1"/>
  <c r="H20" i="1"/>
  <c r="G20" i="1"/>
  <c r="L19" i="1"/>
  <c r="K19" i="1"/>
  <c r="J19" i="1"/>
  <c r="I19" i="1"/>
  <c r="H19" i="1"/>
  <c r="G19" i="1"/>
  <c r="G17" i="1" s="1"/>
  <c r="L18" i="1"/>
  <c r="K18" i="1"/>
  <c r="J18" i="1"/>
  <c r="I18" i="1"/>
  <c r="H18" i="1"/>
  <c r="G18" i="1"/>
  <c r="J17" i="1"/>
  <c r="F17" i="1"/>
  <c r="L17" i="1" s="1"/>
  <c r="E17" i="1"/>
  <c r="K17" i="1" s="1"/>
  <c r="D17" i="1"/>
  <c r="H17" i="1" s="1"/>
  <c r="C17" i="1"/>
  <c r="C16" i="1" s="1"/>
  <c r="H16" i="1" s="1"/>
  <c r="E16" i="1"/>
  <c r="K16" i="1" s="1"/>
  <c r="D16" i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L11" i="1"/>
  <c r="K11" i="1"/>
  <c r="J11" i="1"/>
  <c r="I11" i="1"/>
  <c r="H11" i="1"/>
  <c r="G11" i="1"/>
  <c r="L10" i="1"/>
  <c r="K10" i="1"/>
  <c r="J10" i="1"/>
  <c r="I10" i="1"/>
  <c r="H10" i="1"/>
  <c r="G10" i="1"/>
  <c r="L9" i="1"/>
  <c r="K9" i="1"/>
  <c r="J9" i="1"/>
  <c r="I9" i="1"/>
  <c r="H9" i="1"/>
  <c r="G9" i="1"/>
  <c r="L8" i="1"/>
  <c r="I8" i="1"/>
  <c r="G8" i="1"/>
  <c r="F8" i="1"/>
  <c r="E8" i="1"/>
  <c r="E27" i="1" s="1"/>
  <c r="D8" i="1"/>
  <c r="D27" i="1" s="1"/>
  <c r="C8" i="1"/>
  <c r="H8" i="1" s="1"/>
  <c r="D28" i="1" l="1"/>
  <c r="F27" i="1"/>
  <c r="E28" i="1"/>
  <c r="K27" i="1"/>
  <c r="J8" i="1"/>
  <c r="F16" i="1"/>
  <c r="K8" i="1"/>
  <c r="I17" i="1"/>
  <c r="I16" i="1"/>
  <c r="G21" i="1"/>
  <c r="G16" i="1" s="1"/>
  <c r="G27" i="1" s="1"/>
  <c r="G28" i="1" s="1"/>
  <c r="C27" i="1"/>
  <c r="C28" i="1" s="1"/>
  <c r="J21" i="1"/>
  <c r="H27" i="1" l="1"/>
  <c r="J27" i="1"/>
  <c r="F28" i="1"/>
  <c r="L27" i="1"/>
  <c r="L16" i="1"/>
  <c r="J16" i="1"/>
  <c r="H28" i="1"/>
  <c r="K28" i="1"/>
  <c r="I28" i="1"/>
  <c r="I27" i="1"/>
  <c r="L28" i="1" l="1"/>
  <c r="J28" i="1"/>
</calcChain>
</file>

<file path=xl/sharedStrings.xml><?xml version="1.0" encoding="utf-8"?>
<sst xmlns="http://schemas.openxmlformats.org/spreadsheetml/2006/main" count="54" uniqueCount="51">
  <si>
    <t>Cuadro No. 2</t>
  </si>
  <si>
    <t>Ejecución del presupuesto del Gobierno Central</t>
  </si>
  <si>
    <t>Acumulada a marzo de 2021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</si>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</sst>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[$-24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8" fillId="0" borderId="0"/>
  </cellStyleXfs>
  <cellXfs count="4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4" fillId="2" borderId="0" xfId="1" applyNumberFormat="1" applyFont="1" applyFill="1" applyBorder="1"/>
    <xf numFmtId="164" fontId="5" fillId="2" borderId="0" xfId="1" applyNumberFormat="1" applyFont="1" applyFill="1" applyBorder="1" applyAlignment="1" applyProtection="1">
      <alignment horizontal="left" vertical="center" wrapText="1"/>
    </xf>
    <xf numFmtId="166" fontId="5" fillId="2" borderId="0" xfId="2" applyNumberFormat="1" applyFont="1" applyFill="1" applyBorder="1" applyAlignment="1" applyProtection="1">
      <alignment horizontal="center" vertical="top" wrapText="1"/>
    </xf>
    <xf numFmtId="166" fontId="5" fillId="2" borderId="1" xfId="3" applyNumberFormat="1" applyFont="1" applyFill="1" applyBorder="1" applyAlignment="1" applyProtection="1">
      <alignment horizontal="center" vertical="top" wrapText="1"/>
    </xf>
    <xf numFmtId="164" fontId="5" fillId="2" borderId="2" xfId="1" applyNumberFormat="1" applyFont="1" applyFill="1" applyBorder="1" applyAlignment="1" applyProtection="1">
      <alignment horizontal="center" vertical="top"/>
    </xf>
    <xf numFmtId="168" fontId="5" fillId="2" borderId="0" xfId="4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Continuous"/>
    </xf>
    <xf numFmtId="166" fontId="5" fillId="2" borderId="0" xfId="1" quotePrefix="1" applyNumberFormat="1" applyFont="1" applyFill="1" applyBorder="1" applyAlignment="1" applyProtection="1">
      <alignment horizontal="center"/>
    </xf>
    <xf numFmtId="166" fontId="5" fillId="2" borderId="0" xfId="1" quotePrefix="1" applyNumberFormat="1" applyFont="1" applyFill="1" applyBorder="1" applyAlignment="1" applyProtection="1">
      <alignment horizontal="center" vertical="center"/>
    </xf>
    <xf numFmtId="166" fontId="5" fillId="2" borderId="0" xfId="1" quotePrefix="1" applyNumberFormat="1" applyFont="1" applyFill="1" applyBorder="1" applyAlignment="1" applyProtection="1">
      <alignment horizontal="center" vertical="top"/>
    </xf>
    <xf numFmtId="166" fontId="5" fillId="2" borderId="1" xfId="1" applyNumberFormat="1" applyFont="1" applyFill="1" applyBorder="1" applyAlignment="1">
      <alignment horizontal="center"/>
    </xf>
    <xf numFmtId="168" fontId="5" fillId="2" borderId="0" xfId="4" quotePrefix="1" applyNumberFormat="1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2" xfId="5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4" fontId="3" fillId="0" borderId="0" xfId="1" applyNumberFormat="1" applyFont="1" applyFill="1" applyBorder="1"/>
    <xf numFmtId="164" fontId="3" fillId="0" borderId="0" xfId="5" applyNumberFormat="1" applyFont="1" applyFill="1" applyBorder="1"/>
    <xf numFmtId="166" fontId="3" fillId="0" borderId="0" xfId="6" applyNumberFormat="1" applyFont="1" applyFill="1" applyBorder="1"/>
    <xf numFmtId="166" fontId="3" fillId="0" borderId="1" xfId="1" applyNumberFormat="1" applyFont="1" applyFill="1" applyBorder="1"/>
    <xf numFmtId="164" fontId="3" fillId="0" borderId="0" xfId="1" applyNumberFormat="1" applyFont="1" applyFill="1" applyBorder="1" applyAlignment="1">
      <alignment vertical="top" wrapText="1"/>
    </xf>
    <xf numFmtId="164" fontId="3" fillId="0" borderId="0" xfId="5" applyNumberFormat="1" applyFont="1" applyFill="1" applyBorder="1" applyAlignment="1">
      <alignment vertical="top" wrapText="1"/>
    </xf>
    <xf numFmtId="166" fontId="3" fillId="0" borderId="0" xfId="6" applyNumberFormat="1" applyFont="1" applyFill="1" applyBorder="1" applyAlignment="1">
      <alignment vertical="center"/>
    </xf>
    <xf numFmtId="166" fontId="3" fillId="0" borderId="0" xfId="6" applyNumberFormat="1" applyFont="1" applyFill="1" applyBorder="1" applyAlignment="1">
      <alignment horizontal="center" vertical="center" wrapText="1"/>
    </xf>
    <xf numFmtId="166" fontId="3" fillId="0" borderId="0" xfId="6" applyNumberFormat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 wrapText="1"/>
    </xf>
    <xf numFmtId="164" fontId="2" fillId="0" borderId="0" xfId="5" applyNumberFormat="1" applyFont="1" applyFill="1" applyBorder="1"/>
    <xf numFmtId="166" fontId="2" fillId="0" borderId="0" xfId="1" applyNumberFormat="1" applyFont="1" applyFill="1" applyBorder="1"/>
    <xf numFmtId="166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3" fillId="0" borderId="0" xfId="5" applyNumberFormat="1" applyFont="1" applyFill="1" applyBorder="1" applyAlignment="1">
      <alignment horizontal="left" indent="1"/>
    </xf>
    <xf numFmtId="164" fontId="5" fillId="2" borderId="2" xfId="1" applyNumberFormat="1" applyFont="1" applyFill="1" applyBorder="1"/>
    <xf numFmtId="166" fontId="5" fillId="2" borderId="2" xfId="1" applyNumberFormat="1" applyFont="1" applyFill="1" applyBorder="1"/>
    <xf numFmtId="166" fontId="5" fillId="2" borderId="2" xfId="1" applyNumberFormat="1" applyFont="1" applyFill="1" applyBorder="1" applyAlignment="1">
      <alignment vertical="center"/>
    </xf>
    <xf numFmtId="166" fontId="5" fillId="2" borderId="2" xfId="1" applyNumberFormat="1" applyFont="1" applyFill="1" applyBorder="1" applyAlignment="1">
      <alignment vertical="top"/>
    </xf>
    <xf numFmtId="166" fontId="5" fillId="2" borderId="3" xfId="1" applyNumberFormat="1" applyFont="1" applyFill="1" applyBorder="1"/>
    <xf numFmtId="164" fontId="5" fillId="2" borderId="0" xfId="1" applyNumberFormat="1" applyFont="1" applyFill="1" applyBorder="1"/>
    <xf numFmtId="166" fontId="5" fillId="2" borderId="0" xfId="1" applyNumberFormat="1" applyFont="1" applyFill="1" applyBorder="1"/>
    <xf numFmtId="166" fontId="5" fillId="2" borderId="1" xfId="1" applyNumberFormat="1" applyFont="1" applyFill="1" applyBorder="1"/>
    <xf numFmtId="169" fontId="3" fillId="0" borderId="0" xfId="7" applyNumberFormat="1" applyFont="1" applyFill="1" applyBorder="1" applyAlignment="1" applyProtection="1"/>
    <xf numFmtId="0" fontId="9" fillId="0" borderId="0" xfId="0" applyFont="1"/>
  </cellXfs>
  <cellStyles count="8">
    <cellStyle name="Millares" xfId="1" builtinId="3"/>
    <cellStyle name="Millares 2 4 2" xfId="5"/>
    <cellStyle name="Millares 4 3" xfId="2"/>
    <cellStyle name="Millares 7 2" xfId="3"/>
    <cellStyle name="Millares 9" xfId="6"/>
    <cellStyle name="Millares_CIFRAS PAGINA WEB 1995 - 2003" xfId="7"/>
    <cellStyle name="Millares_Plano ejecucion principales programas julio 13 - Despues de consejo de ministros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workbookViewId="0">
      <selection activeCell="C5" sqref="C5:C6"/>
    </sheetView>
  </sheetViews>
  <sheetFormatPr baseColWidth="10" defaultColWidth="0" defaultRowHeight="11.25" zeroHeight="1" x14ac:dyDescent="0.2"/>
  <cols>
    <col min="1" max="1" width="3.28515625" style="44" customWidth="1"/>
    <col min="2" max="2" width="33.7109375" style="44" customWidth="1"/>
    <col min="3" max="3" width="13.7109375" style="44" bestFit="1" customWidth="1"/>
    <col min="4" max="4" width="11.85546875" style="44" bestFit="1" customWidth="1"/>
    <col min="5" max="5" width="9.5703125" style="44" bestFit="1" customWidth="1"/>
    <col min="6" max="6" width="8.140625" style="44" customWidth="1"/>
    <col min="7" max="7" width="13.85546875" style="44" customWidth="1"/>
    <col min="8" max="8" width="11.7109375" style="44" bestFit="1" customWidth="1"/>
    <col min="9" max="9" width="11" style="44" bestFit="1" customWidth="1"/>
    <col min="10" max="10" width="10.42578125" style="44" bestFit="1" customWidth="1"/>
    <col min="11" max="11" width="11.85546875" style="44" bestFit="1" customWidth="1"/>
    <col min="12" max="12" width="10.5703125" style="44" bestFit="1" customWidth="1"/>
    <col min="13" max="13" width="11.42578125" style="44" customWidth="1"/>
    <col min="14" max="16384" width="11.42578125" style="44" hidden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3"/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9</v>
      </c>
      <c r="H5" s="7" t="s">
        <v>10</v>
      </c>
      <c r="I5" s="7"/>
      <c r="J5" s="7"/>
      <c r="K5" s="7"/>
      <c r="L5" s="7"/>
    </row>
    <row r="6" spans="1:12" x14ac:dyDescent="0.2">
      <c r="A6" s="3"/>
      <c r="B6" s="4"/>
      <c r="C6" s="5" t="s">
        <v>11</v>
      </c>
      <c r="D6" s="5"/>
      <c r="E6" s="5"/>
      <c r="F6" s="5"/>
      <c r="G6" s="6"/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</row>
    <row r="7" spans="1:12" x14ac:dyDescent="0.2">
      <c r="A7" s="3"/>
      <c r="B7" s="9"/>
      <c r="C7" s="10" t="s">
        <v>17</v>
      </c>
      <c r="D7" s="11" t="s">
        <v>18</v>
      </c>
      <c r="E7" s="10" t="s">
        <v>19</v>
      </c>
      <c r="F7" s="12" t="s">
        <v>20</v>
      </c>
      <c r="G7" s="13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</row>
    <row r="8" spans="1:12" x14ac:dyDescent="0.2">
      <c r="A8" s="15" t="s">
        <v>27</v>
      </c>
      <c r="B8" s="16" t="s">
        <v>28</v>
      </c>
      <c r="C8" s="17">
        <f>SUM(C9:C15)</f>
        <v>195275.95097182298</v>
      </c>
      <c r="D8" s="17">
        <f>SUM(D9:D15)</f>
        <v>61494.902590380669</v>
      </c>
      <c r="E8" s="17">
        <f>SUM(E9:E15)</f>
        <v>38546.352409960418</v>
      </c>
      <c r="F8" s="17">
        <f>SUM(F9:F15)</f>
        <v>37942.967122560854</v>
      </c>
      <c r="G8" s="18">
        <f>SUM(G9:G15)</f>
        <v>133781.04838144232</v>
      </c>
      <c r="H8" s="15">
        <f t="shared" ref="H8:H25" si="0">IFERROR(IF(D8&gt;0,+D8/C8*100,0),0)</f>
        <v>31.491283122341045</v>
      </c>
      <c r="I8" s="15">
        <f t="shared" ref="I8:I25" si="1">IFERROR(IF(E8&gt;0,+E8/C8*100,0),0)</f>
        <v>19.739426292960367</v>
      </c>
      <c r="J8" s="15">
        <f t="shared" ref="J8:J25" si="2">IFERROR(IF(F8&gt;0,+F8/C8*100,0),0)</f>
        <v>19.430435203992822</v>
      </c>
      <c r="K8" s="15">
        <f t="shared" ref="K8:L23" si="3">IFERROR(IF(E8&gt;0,+E8/D8*100,0),0)</f>
        <v>62.682191183745402</v>
      </c>
      <c r="L8" s="15">
        <f t="shared" si="3"/>
        <v>98.434650103900239</v>
      </c>
    </row>
    <row r="9" spans="1:12" x14ac:dyDescent="0.2">
      <c r="A9" s="19"/>
      <c r="B9" s="20" t="s">
        <v>29</v>
      </c>
      <c r="C9" s="21">
        <v>33380.034809981</v>
      </c>
      <c r="D9" s="21">
        <v>7046.4725168473024</v>
      </c>
      <c r="E9" s="21">
        <v>6520.9410696378718</v>
      </c>
      <c r="F9" s="21">
        <v>6501.5723006235621</v>
      </c>
      <c r="G9" s="22">
        <f t="shared" ref="G9:G15" si="4">(((+C9-D9)))</f>
        <v>26333.562293133698</v>
      </c>
      <c r="H9" s="19">
        <f t="shared" si="0"/>
        <v>21.109841727128245</v>
      </c>
      <c r="I9" s="19">
        <f t="shared" si="1"/>
        <v>19.535453173607952</v>
      </c>
      <c r="J9" s="19">
        <f t="shared" si="2"/>
        <v>19.477428162176512</v>
      </c>
      <c r="K9" s="19">
        <f t="shared" si="3"/>
        <v>92.541921564968206</v>
      </c>
      <c r="L9" s="19">
        <f t="shared" si="3"/>
        <v>99.702975861804788</v>
      </c>
    </row>
    <row r="10" spans="1:12" x14ac:dyDescent="0.2">
      <c r="A10" s="19"/>
      <c r="B10" s="20" t="s">
        <v>30</v>
      </c>
      <c r="C10" s="21">
        <v>8504.9346870480003</v>
      </c>
      <c r="D10" s="21">
        <v>4764.39639910183</v>
      </c>
      <c r="E10" s="21">
        <v>1074.6513514572398</v>
      </c>
      <c r="F10" s="21">
        <v>1012.67663303144</v>
      </c>
      <c r="G10" s="22">
        <f t="shared" si="4"/>
        <v>3740.5382879461704</v>
      </c>
      <c r="H10" s="19">
        <f t="shared" si="0"/>
        <v>56.019200316228613</v>
      </c>
      <c r="I10" s="19">
        <f t="shared" si="1"/>
        <v>12.635621448025997</v>
      </c>
      <c r="J10" s="19">
        <f t="shared" si="2"/>
        <v>11.906930156367052</v>
      </c>
      <c r="K10" s="19">
        <f t="shared" si="3"/>
        <v>22.555876157992017</v>
      </c>
      <c r="L10" s="19">
        <f t="shared" si="3"/>
        <v>94.233039548895434</v>
      </c>
    </row>
    <row r="11" spans="1:12" x14ac:dyDescent="0.2">
      <c r="A11" s="19"/>
      <c r="B11" s="20" t="s">
        <v>31</v>
      </c>
      <c r="C11" s="21">
        <v>151944.38931326699</v>
      </c>
      <c r="D11" s="21">
        <v>49073.030576053665</v>
      </c>
      <c r="E11" s="21">
        <v>30401.836315968631</v>
      </c>
      <c r="F11" s="21">
        <v>29882.104658912933</v>
      </c>
      <c r="G11" s="22">
        <f t="shared" si="4"/>
        <v>102871.35873721333</v>
      </c>
      <c r="H11" s="19">
        <f t="shared" si="0"/>
        <v>32.296704602154641</v>
      </c>
      <c r="I11" s="19">
        <f t="shared" si="1"/>
        <v>20.00852841843901</v>
      </c>
      <c r="J11" s="19">
        <f t="shared" si="2"/>
        <v>19.666474552939469</v>
      </c>
      <c r="K11" s="19">
        <f t="shared" si="3"/>
        <v>61.952229073873255</v>
      </c>
      <c r="L11" s="19">
        <f t="shared" si="3"/>
        <v>98.290459656271793</v>
      </c>
    </row>
    <row r="12" spans="1:12" x14ac:dyDescent="0.2">
      <c r="A12" s="19"/>
      <c r="B12" s="20" t="s">
        <v>32</v>
      </c>
      <c r="C12" s="21">
        <v>86.209394639999999</v>
      </c>
      <c r="D12" s="21">
        <v>39.102504545499997</v>
      </c>
      <c r="E12" s="21">
        <v>3.0052439451599997</v>
      </c>
      <c r="F12" s="21">
        <v>2.99256946116</v>
      </c>
      <c r="G12" s="22">
        <f t="shared" si="4"/>
        <v>47.106890094500002</v>
      </c>
      <c r="H12" s="19">
        <f t="shared" si="0"/>
        <v>45.357590908493592</v>
      </c>
      <c r="I12" s="19">
        <f t="shared" si="1"/>
        <v>3.4859819602138895</v>
      </c>
      <c r="J12" s="19">
        <f t="shared" si="2"/>
        <v>3.4712799848051459</v>
      </c>
      <c r="K12" s="19">
        <f t="shared" si="3"/>
        <v>7.6855535983969343</v>
      </c>
      <c r="L12" s="19">
        <f t="shared" si="3"/>
        <v>99.578254403593021</v>
      </c>
    </row>
    <row r="13" spans="1:12" x14ac:dyDescent="0.2">
      <c r="A13" s="19"/>
      <c r="B13" s="20" t="s">
        <v>33</v>
      </c>
      <c r="C13" s="21">
        <v>418.96600000000001</v>
      </c>
      <c r="D13" s="21">
        <v>331.87494329600003</v>
      </c>
      <c r="E13" s="21">
        <v>331.87494329600003</v>
      </c>
      <c r="F13" s="21">
        <v>331.87494329600003</v>
      </c>
      <c r="G13" s="22">
        <f t="shared" si="4"/>
        <v>87.091056703999982</v>
      </c>
      <c r="H13" s="19">
        <f t="shared" si="0"/>
        <v>79.212858154599658</v>
      </c>
      <c r="I13" s="19">
        <f t="shared" si="1"/>
        <v>79.212858154599658</v>
      </c>
      <c r="J13" s="19">
        <f t="shared" si="2"/>
        <v>79.212858154599658</v>
      </c>
      <c r="K13" s="19">
        <f t="shared" si="3"/>
        <v>100</v>
      </c>
      <c r="L13" s="19">
        <f t="shared" si="3"/>
        <v>100</v>
      </c>
    </row>
    <row r="14" spans="1:12" x14ac:dyDescent="0.2">
      <c r="A14" s="19"/>
      <c r="B14" s="20" t="s">
        <v>34</v>
      </c>
      <c r="C14" s="21">
        <v>425.01765125600002</v>
      </c>
      <c r="D14" s="21">
        <v>128.79303793030999</v>
      </c>
      <c r="E14" s="21">
        <v>104.44913869331</v>
      </c>
      <c r="F14" s="21">
        <v>103.62497775254998</v>
      </c>
      <c r="G14" s="22">
        <f t="shared" si="4"/>
        <v>296.22461332569003</v>
      </c>
      <c r="H14" s="19">
        <f t="shared" si="0"/>
        <v>30.302985664172883</v>
      </c>
      <c r="I14" s="19">
        <f t="shared" si="1"/>
        <v>24.575247259647899</v>
      </c>
      <c r="J14" s="19">
        <f t="shared" si="2"/>
        <v>24.381335091923926</v>
      </c>
      <c r="K14" s="19">
        <f t="shared" si="3"/>
        <v>81.098435421507418</v>
      </c>
      <c r="L14" s="19">
        <f t="shared" si="3"/>
        <v>99.210945201587563</v>
      </c>
    </row>
    <row r="15" spans="1:12" ht="22.5" x14ac:dyDescent="0.2">
      <c r="A15" s="23"/>
      <c r="B15" s="24" t="s">
        <v>35</v>
      </c>
      <c r="C15" s="25">
        <v>516.39911563099997</v>
      </c>
      <c r="D15" s="26">
        <v>111.23261260606002</v>
      </c>
      <c r="E15" s="27">
        <v>109.59434696221001</v>
      </c>
      <c r="F15" s="27">
        <v>108.12103948321001</v>
      </c>
      <c r="G15" s="28">
        <f t="shared" si="4"/>
        <v>405.16650302493997</v>
      </c>
      <c r="H15" s="29">
        <f t="shared" si="0"/>
        <v>21.540047075824738</v>
      </c>
      <c r="I15" s="29">
        <f t="shared" si="1"/>
        <v>21.222799118912928</v>
      </c>
      <c r="J15" s="29">
        <f t="shared" si="2"/>
        <v>20.937495090613087</v>
      </c>
      <c r="K15" s="29">
        <f t="shared" si="3"/>
        <v>98.527171478339653</v>
      </c>
      <c r="L15" s="29">
        <f t="shared" si="3"/>
        <v>98.655672012436895</v>
      </c>
    </row>
    <row r="16" spans="1:12" x14ac:dyDescent="0.2">
      <c r="A16" s="15" t="s">
        <v>36</v>
      </c>
      <c r="B16" s="16" t="s">
        <v>37</v>
      </c>
      <c r="C16" s="17">
        <f>+C17+C21</f>
        <v>70518.431412512</v>
      </c>
      <c r="D16" s="17">
        <f>+D17+D21</f>
        <v>14102.425594020322</v>
      </c>
      <c r="E16" s="17">
        <f>+E17+E21</f>
        <v>13443.737947826343</v>
      </c>
      <c r="F16" s="17">
        <f>+F17+F21</f>
        <v>11418.44399746781</v>
      </c>
      <c r="G16" s="17">
        <f>+G17+G21</f>
        <v>56416.005818491685</v>
      </c>
      <c r="H16" s="15">
        <f t="shared" si="0"/>
        <v>19.998212256771989</v>
      </c>
      <c r="I16" s="15">
        <f t="shared" si="1"/>
        <v>19.064147739169702</v>
      </c>
      <c r="J16" s="15">
        <f t="shared" si="2"/>
        <v>16.19214121578128</v>
      </c>
      <c r="K16" s="15">
        <f t="shared" si="3"/>
        <v>95.329259907790089</v>
      </c>
      <c r="L16" s="15">
        <f t="shared" si="3"/>
        <v>84.935038467586367</v>
      </c>
    </row>
    <row r="17" spans="1:12" x14ac:dyDescent="0.2">
      <c r="A17" s="19"/>
      <c r="B17" s="30" t="s">
        <v>38</v>
      </c>
      <c r="C17" s="31">
        <f>+SUM(C18:C20)</f>
        <v>25341.975232203</v>
      </c>
      <c r="D17" s="31">
        <f>+SUM(D18:D20)</f>
        <v>9864.6723519594216</v>
      </c>
      <c r="E17" s="31">
        <f>+SUM(E18:E20)</f>
        <v>9215.1301394095917</v>
      </c>
      <c r="F17" s="31">
        <f>+SUM(F18:F20)</f>
        <v>7980.9223168873705</v>
      </c>
      <c r="G17" s="32">
        <f>+G18+G19+G20</f>
        <v>15477.30288024358</v>
      </c>
      <c r="H17" s="33">
        <f t="shared" si="0"/>
        <v>38.92621731957189</v>
      </c>
      <c r="I17" s="33">
        <f t="shared" si="1"/>
        <v>36.36310924848344</v>
      </c>
      <c r="J17" s="33">
        <f t="shared" si="2"/>
        <v>31.492897628381044</v>
      </c>
      <c r="K17" s="33">
        <f t="shared" si="3"/>
        <v>93.415470992092182</v>
      </c>
      <c r="L17" s="33">
        <f t="shared" si="3"/>
        <v>86.606723900251978</v>
      </c>
    </row>
    <row r="18" spans="1:12" x14ac:dyDescent="0.2">
      <c r="A18" s="19"/>
      <c r="B18" s="34" t="s">
        <v>39</v>
      </c>
      <c r="C18" s="21">
        <v>14652.075232203</v>
      </c>
      <c r="D18" s="21">
        <v>5636.9186405841201</v>
      </c>
      <c r="E18" s="21">
        <v>5632.5921624267703</v>
      </c>
      <c r="F18" s="21">
        <v>5205.7791998217308</v>
      </c>
      <c r="G18" s="22">
        <f>(((+C18-D18)))</f>
        <v>9015.1565916188811</v>
      </c>
      <c r="H18" s="19">
        <f t="shared" si="0"/>
        <v>38.471810656520809</v>
      </c>
      <c r="I18" s="19">
        <f t="shared" si="1"/>
        <v>38.442282565183682</v>
      </c>
      <c r="J18" s="19">
        <f t="shared" si="2"/>
        <v>35.529296139431715</v>
      </c>
      <c r="K18" s="19">
        <f t="shared" si="3"/>
        <v>99.923247461366557</v>
      </c>
      <c r="L18" s="19">
        <f t="shared" si="3"/>
        <v>92.422441563368054</v>
      </c>
    </row>
    <row r="19" spans="1:12" x14ac:dyDescent="0.2">
      <c r="A19" s="19"/>
      <c r="B19" s="34" t="s">
        <v>40</v>
      </c>
      <c r="C19" s="21">
        <v>10555.484872722</v>
      </c>
      <c r="D19" s="21">
        <v>4155.7900680274797</v>
      </c>
      <c r="E19" s="21">
        <v>3537.4725268427001</v>
      </c>
      <c r="F19" s="21">
        <v>2730.98729268736</v>
      </c>
      <c r="G19" s="22">
        <f>(((+C19-D19)))</f>
        <v>6399.6948046945199</v>
      </c>
      <c r="H19" s="19">
        <f>IFERROR(IF(D19&gt;0,+D19/C19*100,0),0)</f>
        <v>39.370906387891999</v>
      </c>
      <c r="I19" s="19">
        <f>IFERROR(IF(E19&gt;0,+E19/C19*100,0),0)</f>
        <v>33.513122035581802</v>
      </c>
      <c r="J19" s="19">
        <f>IFERROR(IF(F19&gt;0,+F19/C19*100,0),0)</f>
        <v>25.872684444320608</v>
      </c>
      <c r="K19" s="19">
        <f t="shared" si="3"/>
        <v>85.121540523863374</v>
      </c>
      <c r="L19" s="19">
        <f t="shared" si="3"/>
        <v>77.201653778632945</v>
      </c>
    </row>
    <row r="20" spans="1:12" x14ac:dyDescent="0.2">
      <c r="A20" s="19"/>
      <c r="B20" s="34" t="s">
        <v>41</v>
      </c>
      <c r="C20" s="21">
        <v>134.415127278</v>
      </c>
      <c r="D20" s="21">
        <v>71.96364334782001</v>
      </c>
      <c r="E20" s="21">
        <v>45.065450140119999</v>
      </c>
      <c r="F20" s="21">
        <v>44.155824378280002</v>
      </c>
      <c r="G20" s="22">
        <f>(((+C20-D20)))</f>
        <v>62.45148393017999</v>
      </c>
      <c r="H20" s="19">
        <f t="shared" si="0"/>
        <v>53.538351527193363</v>
      </c>
      <c r="I20" s="19">
        <f t="shared" si="1"/>
        <v>33.527067267447322</v>
      </c>
      <c r="J20" s="19">
        <f t="shared" si="2"/>
        <v>32.850338553752259</v>
      </c>
      <c r="K20" s="19">
        <f t="shared" si="3"/>
        <v>62.622524435437946</v>
      </c>
      <c r="L20" s="19">
        <f t="shared" si="3"/>
        <v>97.981545154854246</v>
      </c>
    </row>
    <row r="21" spans="1:12" x14ac:dyDescent="0.2">
      <c r="A21" s="19"/>
      <c r="B21" s="30" t="s">
        <v>42</v>
      </c>
      <c r="C21" s="31">
        <f>SUM(C22:C25)</f>
        <v>45176.456180309004</v>
      </c>
      <c r="D21" s="31">
        <f>SUM(D22:D25)</f>
        <v>4237.7532420609004</v>
      </c>
      <c r="E21" s="31">
        <f>SUM(E22:E25)</f>
        <v>4228.6078084167502</v>
      </c>
      <c r="F21" s="31">
        <f>SUM(F22:F25)</f>
        <v>3437.5216805804398</v>
      </c>
      <c r="G21" s="32">
        <f>((+C21-D21))</f>
        <v>40938.702938248105</v>
      </c>
      <c r="H21" s="19">
        <f t="shared" si="0"/>
        <v>9.3804463660166508</v>
      </c>
      <c r="I21" s="19">
        <f t="shared" si="1"/>
        <v>9.3602025611293236</v>
      </c>
      <c r="J21" s="19">
        <f t="shared" si="2"/>
        <v>7.6090998967704495</v>
      </c>
      <c r="K21" s="19">
        <f t="shared" si="3"/>
        <v>99.784191454250347</v>
      </c>
      <c r="L21" s="19">
        <f t="shared" si="3"/>
        <v>81.292043062927036</v>
      </c>
    </row>
    <row r="22" spans="1:12" x14ac:dyDescent="0.2">
      <c r="A22" s="19"/>
      <c r="B22" s="34" t="s">
        <v>39</v>
      </c>
      <c r="C22" s="21">
        <v>21316.993880309001</v>
      </c>
      <c r="D22" s="21">
        <v>764.88030798444004</v>
      </c>
      <c r="E22" s="21">
        <v>764.17198996729007</v>
      </c>
      <c r="F22" s="21">
        <v>759.84026955291006</v>
      </c>
      <c r="G22" s="22">
        <f>((+C22-D22))</f>
        <v>20552.113572324561</v>
      </c>
      <c r="H22" s="19">
        <f t="shared" si="0"/>
        <v>3.5881246308888683</v>
      </c>
      <c r="I22" s="19">
        <f t="shared" si="1"/>
        <v>3.5848018452225268</v>
      </c>
      <c r="J22" s="19">
        <f t="shared" si="2"/>
        <v>3.5644813420657409</v>
      </c>
      <c r="K22" s="19">
        <f t="shared" si="3"/>
        <v>99.907394920518158</v>
      </c>
      <c r="L22" s="19">
        <f t="shared" si="3"/>
        <v>99.433148496509872</v>
      </c>
    </row>
    <row r="23" spans="1:12" x14ac:dyDescent="0.2">
      <c r="A23" s="19"/>
      <c r="B23" s="34" t="s">
        <v>40</v>
      </c>
      <c r="C23" s="21">
        <v>22738.863815227</v>
      </c>
      <c r="D23" s="21">
        <v>3464.2391827894598</v>
      </c>
      <c r="E23" s="21">
        <v>3464.2391814224598</v>
      </c>
      <c r="F23" s="21">
        <v>2677.4858440835296</v>
      </c>
      <c r="G23" s="22">
        <f>(((+C23-D23)))</f>
        <v>19274.624632437539</v>
      </c>
      <c r="H23" s="19">
        <f>IFERROR(IF(D23&gt;0,+D23/C23*100,0),0)</f>
        <v>15.234882494303188</v>
      </c>
      <c r="I23" s="19">
        <f>IFERROR(IF(E23&gt;0,+E23/C23*100,0),0)</f>
        <v>15.234882488291451</v>
      </c>
      <c r="J23" s="19">
        <f>IFERROR(IF(F23&gt;0,+F23/C23*100,0),0)</f>
        <v>11.77493240577201</v>
      </c>
      <c r="K23" s="19">
        <f t="shared" si="3"/>
        <v>99.999999960539682</v>
      </c>
      <c r="L23" s="19">
        <f t="shared" si="3"/>
        <v>77.289289332040894</v>
      </c>
    </row>
    <row r="24" spans="1:12" x14ac:dyDescent="0.2">
      <c r="A24" s="19"/>
      <c r="B24" s="34" t="s">
        <v>41</v>
      </c>
      <c r="C24" s="21">
        <v>286.23618477299999</v>
      </c>
      <c r="D24" s="21">
        <v>8.4371142599999995</v>
      </c>
      <c r="E24" s="21">
        <v>0</v>
      </c>
      <c r="F24" s="21">
        <v>0</v>
      </c>
      <c r="G24" s="22">
        <f>(((+C24-D24)))</f>
        <v>277.799070513</v>
      </c>
      <c r="H24" s="19">
        <f>IFERROR(IF(D24&gt;0,+D24/C24*100,0),0)</f>
        <v>2.9476057566554923</v>
      </c>
      <c r="I24" s="19">
        <f>IFERROR(IF(E24&gt;0,+E24/C24*100,0),0)</f>
        <v>0</v>
      </c>
      <c r="J24" s="19">
        <f>IFERROR(IF(F24&gt;0,+F24/C24*100,0),0)</f>
        <v>0</v>
      </c>
      <c r="K24" s="19">
        <f t="shared" ref="K24:L28" si="5">IFERROR(IF(E24&gt;0,+E24/D24*100,0),0)</f>
        <v>0</v>
      </c>
      <c r="L24" s="19">
        <f t="shared" si="5"/>
        <v>0</v>
      </c>
    </row>
    <row r="25" spans="1:12" x14ac:dyDescent="0.2">
      <c r="A25" s="19"/>
      <c r="B25" s="34" t="s">
        <v>43</v>
      </c>
      <c r="C25" s="21">
        <v>834.3623</v>
      </c>
      <c r="D25" s="21">
        <v>0.19663702699999999</v>
      </c>
      <c r="E25" s="21">
        <v>0.19663702699999999</v>
      </c>
      <c r="F25" s="21">
        <v>0.19556694399999999</v>
      </c>
      <c r="G25" s="22">
        <f>((+C25-D25))</f>
        <v>834.16566297300005</v>
      </c>
      <c r="H25" s="19">
        <f t="shared" si="0"/>
        <v>2.3567343227276685E-2</v>
      </c>
      <c r="I25" s="19">
        <f t="shared" si="1"/>
        <v>2.3567343227276685E-2</v>
      </c>
      <c r="J25" s="19">
        <f t="shared" si="2"/>
        <v>2.343909162722237E-2</v>
      </c>
      <c r="K25" s="19">
        <f t="shared" si="5"/>
        <v>100</v>
      </c>
      <c r="L25" s="19">
        <f t="shared" si="5"/>
        <v>99.455807984729134</v>
      </c>
    </row>
    <row r="26" spans="1:12" x14ac:dyDescent="0.2">
      <c r="A26" s="15" t="s">
        <v>44</v>
      </c>
      <c r="B26" s="15" t="s">
        <v>45</v>
      </c>
      <c r="C26" s="17">
        <v>48376.786007324001</v>
      </c>
      <c r="D26" s="17">
        <v>23848.632268054196</v>
      </c>
      <c r="E26" s="17">
        <v>5238.4969359392981</v>
      </c>
      <c r="F26" s="17">
        <v>5196.5373674908496</v>
      </c>
      <c r="G26" s="18">
        <f>((+C26-D26))</f>
        <v>24528.153739269805</v>
      </c>
      <c r="H26" s="15">
        <f>IFERROR(IF(D26&gt;0,+D26/C26*100,0),0)</f>
        <v>49.297678155889962</v>
      </c>
      <c r="I26" s="15">
        <f>IFERROR(IF(E26&gt;0,+E26/C26*100,0),0)</f>
        <v>10.828534444487934</v>
      </c>
      <c r="J26" s="15">
        <f>IFERROR(IF(F26&gt;0,+F26/C26*100,0),0)</f>
        <v>10.74179952075386</v>
      </c>
      <c r="K26" s="15">
        <f t="shared" si="5"/>
        <v>21.965607406997457</v>
      </c>
      <c r="L26" s="15">
        <f t="shared" si="5"/>
        <v>99.199015119001416</v>
      </c>
    </row>
    <row r="27" spans="1:12" x14ac:dyDescent="0.2">
      <c r="A27" s="35" t="s">
        <v>46</v>
      </c>
      <c r="B27" s="35" t="s">
        <v>47</v>
      </c>
      <c r="C27" s="36">
        <f>+C8+C16+C26</f>
        <v>314171.16839165898</v>
      </c>
      <c r="D27" s="37">
        <f>+D8+D16+D26</f>
        <v>99445.960452455183</v>
      </c>
      <c r="E27" s="36">
        <f>+E8+E16+E26</f>
        <v>57228.587293726057</v>
      </c>
      <c r="F27" s="38">
        <f>+F8+F16+F26</f>
        <v>54557.948487519512</v>
      </c>
      <c r="G27" s="39">
        <f>+G8+G16+G26</f>
        <v>214725.2079392038</v>
      </c>
      <c r="H27" s="35">
        <f>IFERROR(IF(D27&gt;0,+D27/C27*100,0),0)</f>
        <v>31.653433051018119</v>
      </c>
      <c r="I27" s="35">
        <f>IFERROR(IF(E27&gt;0,+E27/C27*100,0),0)</f>
        <v>18.215734940509403</v>
      </c>
      <c r="J27" s="35">
        <f>IFERROR(IF(F27&gt;0,+F27/C27*100,0),0)</f>
        <v>17.365676413535592</v>
      </c>
      <c r="K27" s="35">
        <f t="shared" si="5"/>
        <v>57.54742277448954</v>
      </c>
      <c r="L27" s="35">
        <f t="shared" si="5"/>
        <v>95.333383309814252</v>
      </c>
    </row>
    <row r="28" spans="1:12" x14ac:dyDescent="0.2">
      <c r="A28" s="40" t="s">
        <v>48</v>
      </c>
      <c r="B28" s="40" t="s">
        <v>49</v>
      </c>
      <c r="C28" s="41">
        <f>+C27-C16</f>
        <v>243652.73697914698</v>
      </c>
      <c r="D28" s="41">
        <f>+D27-D16</f>
        <v>85343.534858434869</v>
      </c>
      <c r="E28" s="41">
        <f>+E27-E16</f>
        <v>43784.849345899711</v>
      </c>
      <c r="F28" s="41">
        <f>+F27-F16</f>
        <v>43139.504490051702</v>
      </c>
      <c r="G28" s="42">
        <f>+G27-G16</f>
        <v>158309.20212071211</v>
      </c>
      <c r="H28" s="40">
        <f>IFERROR(IF(D28&gt;0,+D28/C28*100,0),0)</f>
        <v>35.026708879424163</v>
      </c>
      <c r="I28" s="40">
        <f>IFERROR(IF(E28&gt;0,+E28/C28*100,0),0)</f>
        <v>17.970185719541924</v>
      </c>
      <c r="J28" s="40">
        <f>IFERROR(IF(F28&gt;0,+F28/C28*100,0),0)</f>
        <v>17.705323168088931</v>
      </c>
      <c r="K28" s="40">
        <f t="shared" si="5"/>
        <v>51.304236950729333</v>
      </c>
      <c r="L28" s="40">
        <f t="shared" si="5"/>
        <v>98.526100088298136</v>
      </c>
    </row>
    <row r="29" spans="1:12" x14ac:dyDescent="0.2">
      <c r="A29" s="43" t="s">
        <v>50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"/>
  </sheetData>
  <mergeCells count="11">
    <mergeCell ref="H5:L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2021-04-23T23:11:44Z</dcterms:created>
  <dcterms:modified xsi:type="dcterms:W3CDTF">2021-04-23T23:12:41Z</dcterms:modified>
</cp:coreProperties>
</file>